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0425" yWindow="-195" windowWidth="12450" windowHeight="10380" activeTab="6"/>
  </bookViews>
  <sheets>
    <sheet name="Доходи" sheetId="1" r:id="rId1"/>
    <sheet name="Видатки" sheetId="2" r:id="rId2"/>
    <sheet name="Кредитування" sheetId="3" r:id="rId3"/>
    <sheet name="джерела" sheetId="4" r:id="rId4"/>
    <sheet name="всього по програмам" sheetId="9" r:id="rId5"/>
    <sheet name="порівняння" sheetId="6" r:id="rId6"/>
    <sheet name="Субвенції залишки" sheetId="8" r:id="rId7"/>
  </sheets>
  <externalReferences>
    <externalReference r:id="rId8"/>
  </externalReferences>
  <definedNames>
    <definedName name="_Б21000" localSheetId="6">#REF!</definedName>
    <definedName name="_Б21000">#REF!</definedName>
    <definedName name="_Б22000" localSheetId="6">#REF!</definedName>
    <definedName name="_Б22000">#REF!</definedName>
    <definedName name="_Б22100" localSheetId="6">#REF!</definedName>
    <definedName name="_Б22100">#REF!</definedName>
    <definedName name="_Б22110" localSheetId="6">#REF!</definedName>
    <definedName name="_Б22110">#REF!</definedName>
    <definedName name="_Б22111" localSheetId="6">#REF!</definedName>
    <definedName name="_Б22111">#REF!</definedName>
    <definedName name="_Б22112" localSheetId="6">#REF!</definedName>
    <definedName name="_Б22112">#REF!</definedName>
    <definedName name="_Б22200" localSheetId="6">#REF!</definedName>
    <definedName name="_Б22200">#REF!</definedName>
    <definedName name="_Б23000" localSheetId="6">#REF!</definedName>
    <definedName name="_Б23000">#REF!</definedName>
    <definedName name="_Б24000" localSheetId="6">#REF!</definedName>
    <definedName name="_Б24000">#REF!</definedName>
    <definedName name="_Б25000" localSheetId="6">#REF!</definedName>
    <definedName name="_Б25000">#REF!</definedName>
    <definedName name="_Б41000" localSheetId="6">#REF!</definedName>
    <definedName name="_Б41000">#REF!</definedName>
    <definedName name="_Б42000" localSheetId="6">#REF!</definedName>
    <definedName name="_Б42000">#REF!</definedName>
    <definedName name="_Б43000" localSheetId="6">#REF!</definedName>
    <definedName name="_Б43000">#REF!</definedName>
    <definedName name="_Б44000" localSheetId="6">#REF!</definedName>
    <definedName name="_Б44000">#REF!</definedName>
    <definedName name="_Б45000" localSheetId="6">#REF!</definedName>
    <definedName name="_Б45000">#REF!</definedName>
    <definedName name="_Б46000" localSheetId="6">#REF!</definedName>
    <definedName name="_Б46000">#REF!</definedName>
    <definedName name="_ІБ900501" localSheetId="6">#REF!</definedName>
    <definedName name="_ІБ900501">#REF!</definedName>
    <definedName name="_ІБ900502" localSheetId="6">#REF!</definedName>
    <definedName name="_ІБ900502">#REF!</definedName>
    <definedName name="aa" localSheetId="6">#REF!</definedName>
    <definedName name="aa">#REF!</definedName>
    <definedName name="asdf" localSheetId="3">#REF!</definedName>
    <definedName name="asdf" localSheetId="6">#REF!</definedName>
    <definedName name="asdf">#REF!</definedName>
    <definedName name="bb" localSheetId="6">#REF!</definedName>
    <definedName name="bb">#REF!</definedName>
    <definedName name="bbb" localSheetId="6">#REF!</definedName>
    <definedName name="bbb">#REF!</definedName>
    <definedName name="Data">#REF!</definedName>
    <definedName name="Date">#REF!</definedName>
    <definedName name="Date1">#REF!</definedName>
    <definedName name="EXCEL_VER">10</definedName>
    <definedName name="PRINT_DATE">"20.04.2017 13:04:29"</definedName>
    <definedName name="PRINTER">"Eксель_Імпорт (XlRpt)  ДержКазначейство ЦА, Копичко Олександр"</definedName>
    <definedName name="REP_CREATOR">"exp07"</definedName>
    <definedName name="Z_4C83FDBF_077C_48CF_B4BE_ECDB83DBD736_.wvu.PrintTitles" localSheetId="4" hidden="1">'всього по програмам'!$A:$B,'всього по програмам'!#REF!</definedName>
    <definedName name="аа" localSheetId="3">#REF!</definedName>
    <definedName name="аа" localSheetId="6">#REF!</definedName>
    <definedName name="аа">#REF!</definedName>
    <definedName name="б2000" localSheetId="6">#REF!</definedName>
    <definedName name="б2000">#REF!</definedName>
    <definedName name="б22110" localSheetId="6">#REF!</definedName>
    <definedName name="б22110">#REF!</definedName>
    <definedName name="б24" localSheetId="6">#REF!</definedName>
    <definedName name="б24">#REF!</definedName>
    <definedName name="б25" localSheetId="6">#REF!</definedName>
    <definedName name="б25">#REF!</definedName>
    <definedName name="жж">#REF!</definedName>
    <definedName name="_xlnm.Print_Titles" localSheetId="1">Видатки!$7:$9</definedName>
    <definedName name="_xlnm.Print_Titles" localSheetId="4">'всього по програмам'!$A:$B,'всього по програмам'!$3:$4</definedName>
    <definedName name="_xlnm.Print_Titles" localSheetId="0">Доходи!$7:$9</definedName>
    <definedName name="_xlnm.Print_Titles" localSheetId="5">порівняння!$3:$5</definedName>
    <definedName name="_xlnm.Print_Titles" localSheetId="6">'Субвенції залишки'!$4:$4</definedName>
    <definedName name="йййй" localSheetId="6">#REF!</definedName>
    <definedName name="йййй">#REF!</definedName>
    <definedName name="ллллл" localSheetId="3">#REF!</definedName>
    <definedName name="ллллл" localSheetId="6">#REF!</definedName>
    <definedName name="ллллл">#REF!</definedName>
    <definedName name="_xlnm.Print_Area" localSheetId="4">'всього по програмам'!$A$1:$F$19</definedName>
    <definedName name="_xlnm.Print_Area" localSheetId="6">'Субвенції залишки'!$A$1:$G$16</definedName>
    <definedName name="оооооо" localSheetId="3">#REF!</definedName>
    <definedName name="оооооо" localSheetId="6">#REF!</definedName>
    <definedName name="оооооо">#REF!</definedName>
    <definedName name="рррр" localSheetId="3">#REF!</definedName>
    <definedName name="рррр" localSheetId="6">#REF!</definedName>
    <definedName name="рррр">#REF!</definedName>
    <definedName name="ррррр" localSheetId="3">#REF!</definedName>
    <definedName name="ррррр" localSheetId="6">#REF!</definedName>
    <definedName name="ррррр">#REF!</definedName>
    <definedName name="с" localSheetId="3">#REF!</definedName>
    <definedName name="с" localSheetId="6">#REF!</definedName>
    <definedName name="с">#REF!</definedName>
    <definedName name="щщ" localSheetId="3">#REF!</definedName>
    <definedName name="щщ" localSheetId="6">#REF!</definedName>
    <definedName name="щщ">#REF!</definedName>
  </definedNames>
  <calcPr calcId="125725"/>
</workbook>
</file>

<file path=xl/calcChain.xml><?xml version="1.0" encoding="utf-8"?>
<calcChain xmlns="http://schemas.openxmlformats.org/spreadsheetml/2006/main">
  <c r="H97" i="6"/>
  <c r="H83" s="1"/>
  <c r="H79"/>
  <c r="H138" l="1"/>
  <c r="I170" l="1"/>
  <c r="L101"/>
  <c r="N101" s="1"/>
  <c r="J81"/>
  <c r="L81"/>
  <c r="N81" s="1"/>
  <c r="E37" l="1"/>
  <c r="E15" i="9"/>
  <c r="D15"/>
  <c r="C15"/>
  <c r="E14"/>
  <c r="C14"/>
  <c r="E13"/>
  <c r="C13"/>
  <c r="F6"/>
  <c r="C19" i="4" l="1"/>
  <c r="H11" i="2"/>
  <c r="E57" l="1"/>
  <c r="J57"/>
  <c r="F11" l="1"/>
  <c r="G47"/>
  <c r="H47"/>
  <c r="F47"/>
  <c r="C47"/>
  <c r="D47"/>
  <c r="J58"/>
  <c r="E56"/>
  <c r="J56"/>
  <c r="E54"/>
  <c r="E55"/>
  <c r="J55"/>
  <c r="J54"/>
  <c r="E53"/>
  <c r="K51"/>
  <c r="K52"/>
  <c r="K53"/>
  <c r="J51"/>
  <c r="J52"/>
  <c r="J53"/>
  <c r="E52"/>
  <c r="E51"/>
  <c r="K50"/>
  <c r="J50"/>
  <c r="E49"/>
  <c r="E50"/>
  <c r="K49"/>
  <c r="J49"/>
  <c r="K48"/>
  <c r="J48"/>
  <c r="E48"/>
  <c r="K39"/>
  <c r="K40"/>
  <c r="J40"/>
  <c r="J39"/>
  <c r="J36"/>
  <c r="I35"/>
  <c r="K30"/>
  <c r="J30"/>
  <c r="K28"/>
  <c r="K29"/>
  <c r="J28"/>
  <c r="J12"/>
  <c r="I12"/>
  <c r="L49" l="1"/>
  <c r="L52"/>
  <c r="L51"/>
  <c r="L50"/>
  <c r="L53"/>
  <c r="L48"/>
  <c r="L40"/>
  <c r="L39"/>
  <c r="L30"/>
  <c r="G94" i="1"/>
  <c r="H94"/>
  <c r="F94"/>
  <c r="K98"/>
  <c r="J98"/>
  <c r="G72"/>
  <c r="G80"/>
  <c r="H80"/>
  <c r="F80"/>
  <c r="F79" s="1"/>
  <c r="H69"/>
  <c r="C31"/>
  <c r="C43"/>
  <c r="E40"/>
  <c r="E5" i="9" l="1"/>
  <c r="D5"/>
  <c r="C5"/>
  <c r="C19" l="1"/>
  <c r="F16"/>
  <c r="F13"/>
  <c r="F11"/>
  <c r="F142" i="6" l="1"/>
  <c r="F145"/>
  <c r="K61" i="1"/>
  <c r="D60"/>
  <c r="K60" s="1"/>
  <c r="D57" i="6"/>
  <c r="D55"/>
  <c r="D50"/>
  <c r="D59" l="1"/>
  <c r="D54" s="1"/>
  <c r="C59"/>
  <c r="L61"/>
  <c r="K57"/>
  <c r="M57" s="1"/>
  <c r="L57"/>
  <c r="F57"/>
  <c r="K58"/>
  <c r="L58"/>
  <c r="N57" l="1"/>
  <c r="M58"/>
  <c r="F16"/>
  <c r="D13" i="8"/>
  <c r="E21" i="2" l="1"/>
  <c r="I21"/>
  <c r="J21"/>
  <c r="K21"/>
  <c r="L21" l="1"/>
  <c r="G69" i="1"/>
  <c r="G68" s="1"/>
  <c r="D31" l="1"/>
  <c r="D12"/>
  <c r="C94"/>
  <c r="C90"/>
  <c r="D90"/>
  <c r="D94"/>
  <c r="E97"/>
  <c r="K64"/>
  <c r="J64"/>
  <c r="L64" s="1"/>
  <c r="C62"/>
  <c r="D62"/>
  <c r="F12" i="4" l="1"/>
  <c r="F14"/>
  <c r="F15"/>
  <c r="F17"/>
  <c r="F18"/>
  <c r="F19"/>
  <c r="F20"/>
  <c r="B16"/>
  <c r="B13" s="1"/>
  <c r="C16"/>
  <c r="E5" i="8"/>
  <c r="D11"/>
  <c r="F6"/>
  <c r="G6"/>
  <c r="D6"/>
  <c r="C24" i="6"/>
  <c r="C9"/>
  <c r="D9"/>
  <c r="F15" i="9"/>
  <c r="F9"/>
  <c r="D5" i="8" l="1"/>
  <c r="I62" i="2"/>
  <c r="I63"/>
  <c r="G11"/>
  <c r="M11" s="1"/>
  <c r="J42"/>
  <c r="J43"/>
  <c r="K42"/>
  <c r="E42"/>
  <c r="E43"/>
  <c r="I41"/>
  <c r="I42"/>
  <c r="I43"/>
  <c r="L28"/>
  <c r="I28"/>
  <c r="E28"/>
  <c r="I13"/>
  <c r="I14"/>
  <c r="I15"/>
  <c r="I16"/>
  <c r="I17"/>
  <c r="I18"/>
  <c r="I19"/>
  <c r="I20"/>
  <c r="I22"/>
  <c r="I23"/>
  <c r="I25"/>
  <c r="I26"/>
  <c r="I27"/>
  <c r="I29"/>
  <c r="I31"/>
  <c r="I32"/>
  <c r="I33"/>
  <c r="I34"/>
  <c r="I37"/>
  <c r="I38"/>
  <c r="I44"/>
  <c r="I45"/>
  <c r="I24"/>
  <c r="L42" l="1"/>
  <c r="D27" i="1"/>
  <c r="C20"/>
  <c r="D7" i="8" l="1"/>
  <c r="F7"/>
  <c r="G7"/>
  <c r="C11"/>
  <c r="C6" l="1"/>
  <c r="K170" i="6"/>
  <c r="L170"/>
  <c r="J146"/>
  <c r="J147"/>
  <c r="J149"/>
  <c r="J150"/>
  <c r="F124"/>
  <c r="F125"/>
  <c r="J121"/>
  <c r="J122"/>
  <c r="J116"/>
  <c r="J118"/>
  <c r="J119"/>
  <c r="J120"/>
  <c r="J115"/>
  <c r="J104"/>
  <c r="L99"/>
  <c r="L100"/>
  <c r="L102"/>
  <c r="L103"/>
  <c r="L104"/>
  <c r="J85"/>
  <c r="J86"/>
  <c r="J87"/>
  <c r="J88"/>
  <c r="J89"/>
  <c r="J90"/>
  <c r="J91"/>
  <c r="J92"/>
  <c r="J93"/>
  <c r="J94"/>
  <c r="J95"/>
  <c r="J96"/>
  <c r="J98"/>
  <c r="J99"/>
  <c r="J100"/>
  <c r="J102"/>
  <c r="J103"/>
  <c r="F100"/>
  <c r="F102"/>
  <c r="F103"/>
  <c r="F104"/>
  <c r="F99"/>
  <c r="F95"/>
  <c r="F96"/>
  <c r="L89"/>
  <c r="L90"/>
  <c r="L91"/>
  <c r="L92"/>
  <c r="L77"/>
  <c r="L80"/>
  <c r="J75"/>
  <c r="J76"/>
  <c r="J77"/>
  <c r="J80"/>
  <c r="J50"/>
  <c r="J51"/>
  <c r="J52"/>
  <c r="J53"/>
  <c r="F37"/>
  <c r="F29"/>
  <c r="L25"/>
  <c r="L26"/>
  <c r="K25"/>
  <c r="K26"/>
  <c r="F26"/>
  <c r="F25"/>
  <c r="F65"/>
  <c r="E64"/>
  <c r="F76"/>
  <c r="F89"/>
  <c r="F90"/>
  <c r="F91"/>
  <c r="F92"/>
  <c r="N25" l="1"/>
  <c r="M25"/>
  <c r="M26"/>
  <c r="N26"/>
  <c r="N170"/>
  <c r="L95" l="1"/>
  <c r="N95" s="1"/>
  <c r="K89"/>
  <c r="N89" s="1"/>
  <c r="K90"/>
  <c r="N90" s="1"/>
  <c r="K91"/>
  <c r="N91" s="1"/>
  <c r="K92"/>
  <c r="N92" s="1"/>
  <c r="K99"/>
  <c r="N99" s="1"/>
  <c r="K100"/>
  <c r="N100" s="1"/>
  <c r="E76"/>
  <c r="K61" i="2"/>
  <c r="K62"/>
  <c r="K63"/>
  <c r="M91" i="6" l="1"/>
  <c r="M92"/>
  <c r="M90"/>
  <c r="M89"/>
  <c r="G11" i="8"/>
  <c r="G5" s="1"/>
  <c r="I97" i="6" l="1"/>
  <c r="G97"/>
  <c r="C75"/>
  <c r="L37"/>
  <c r="N37" s="1"/>
  <c r="G20" i="4"/>
  <c r="J44" i="2"/>
  <c r="L44" s="1"/>
  <c r="E44"/>
  <c r="K41"/>
  <c r="K43"/>
  <c r="L43" s="1"/>
  <c r="K45"/>
  <c r="I95" i="1"/>
  <c r="I97"/>
  <c r="K40"/>
  <c r="J97" i="6" l="1"/>
  <c r="C74"/>
  <c r="C13" i="4"/>
  <c r="D16"/>
  <c r="F16" l="1"/>
  <c r="D13"/>
  <c r="F13" s="1"/>
  <c r="K77" i="6" l="1"/>
  <c r="G74"/>
  <c r="J74" s="1"/>
  <c r="C97"/>
  <c r="D93"/>
  <c r="C93"/>
  <c r="D87"/>
  <c r="C87"/>
  <c r="E90"/>
  <c r="E91"/>
  <c r="E92"/>
  <c r="D22"/>
  <c r="C20"/>
  <c r="M77" l="1"/>
  <c r="N77"/>
  <c r="K24" i="2"/>
  <c r="J92" i="1" l="1"/>
  <c r="C88"/>
  <c r="F18" i="9" l="1"/>
  <c r="J34" i="2"/>
  <c r="E34"/>
  <c r="E62" l="1"/>
  <c r="E63"/>
  <c r="E92" i="1" l="1"/>
  <c r="K92"/>
  <c r="L92" s="1"/>
  <c r="E42"/>
  <c r="E28"/>
  <c r="D117" i="6" l="1"/>
  <c r="E23"/>
  <c r="E16" i="4"/>
  <c r="H70" i="6"/>
  <c r="G70"/>
  <c r="G49"/>
  <c r="J49" s="1"/>
  <c r="G84"/>
  <c r="G83" l="1"/>
  <c r="J83" s="1"/>
  <c r="J84"/>
  <c r="E13" i="4"/>
  <c r="G16"/>
  <c r="G13" s="1"/>
  <c r="L76" i="6"/>
  <c r="K74"/>
  <c r="K75"/>
  <c r="K76"/>
  <c r="D75"/>
  <c r="E75" s="1"/>
  <c r="D28"/>
  <c r="K102"/>
  <c r="N102" s="1"/>
  <c r="K65"/>
  <c r="L65"/>
  <c r="D63"/>
  <c r="C63"/>
  <c r="C62" s="1"/>
  <c r="L72"/>
  <c r="M76" l="1"/>
  <c r="I83"/>
  <c r="L75"/>
  <c r="N75" s="1"/>
  <c r="F75"/>
  <c r="N65"/>
  <c r="M102"/>
  <c r="N76"/>
  <c r="M65"/>
  <c r="D74"/>
  <c r="E74" s="1"/>
  <c r="L51"/>
  <c r="K51"/>
  <c r="M75" l="1"/>
  <c r="L74"/>
  <c r="F74"/>
  <c r="L29"/>
  <c r="K29"/>
  <c r="E25"/>
  <c r="E26"/>
  <c r="D24"/>
  <c r="M29" l="1"/>
  <c r="N74"/>
  <c r="M74"/>
  <c r="N29"/>
  <c r="F17" i="9" l="1"/>
  <c r="F10"/>
  <c r="F8"/>
  <c r="D11" i="2"/>
  <c r="D60"/>
  <c r="C60"/>
  <c r="J63"/>
  <c r="L63" s="1"/>
  <c r="F14" i="9" l="1"/>
  <c r="K49" i="1"/>
  <c r="D17" l="1"/>
  <c r="K74"/>
  <c r="K78"/>
  <c r="D77"/>
  <c r="K77" s="1"/>
  <c r="E33"/>
  <c r="C27"/>
  <c r="E29"/>
  <c r="J28"/>
  <c r="J29"/>
  <c r="K29"/>
  <c r="K28"/>
  <c r="D76" l="1"/>
  <c r="K76" s="1"/>
  <c r="E19" i="9"/>
  <c r="D19"/>
  <c r="F11" i="8"/>
  <c r="F5" s="1"/>
  <c r="C13"/>
  <c r="C5" s="1"/>
  <c r="J62" i="2"/>
  <c r="L62" s="1"/>
  <c r="G17" i="4"/>
  <c r="G18"/>
  <c r="F12" i="9"/>
  <c r="F7"/>
  <c r="L86" i="6"/>
  <c r="L88"/>
  <c r="L94"/>
  <c r="L96"/>
  <c r="L98"/>
  <c r="K86"/>
  <c r="K88"/>
  <c r="K94"/>
  <c r="K96"/>
  <c r="M96" s="1"/>
  <c r="K98"/>
  <c r="K103"/>
  <c r="K104"/>
  <c r="N104" s="1"/>
  <c r="D14"/>
  <c r="L14" s="1"/>
  <c r="L12"/>
  <c r="K12"/>
  <c r="F63"/>
  <c r="D49"/>
  <c r="C50"/>
  <c r="C49" s="1"/>
  <c r="L59"/>
  <c r="L55"/>
  <c r="C55"/>
  <c r="K55" s="1"/>
  <c r="N51"/>
  <c r="K10"/>
  <c r="D8"/>
  <c r="C28"/>
  <c r="K28" s="1"/>
  <c r="L42"/>
  <c r="L43"/>
  <c r="L41"/>
  <c r="K42"/>
  <c r="K43"/>
  <c r="K41"/>
  <c r="F42"/>
  <c r="F43"/>
  <c r="F41"/>
  <c r="F39"/>
  <c r="D40"/>
  <c r="C40"/>
  <c r="L39"/>
  <c r="K39"/>
  <c r="J36"/>
  <c r="J38"/>
  <c r="J39"/>
  <c r="J40"/>
  <c r="J41"/>
  <c r="J42"/>
  <c r="D38"/>
  <c r="F34"/>
  <c r="F31"/>
  <c r="J32"/>
  <c r="G31"/>
  <c r="J31" s="1"/>
  <c r="L22"/>
  <c r="D20"/>
  <c r="K20"/>
  <c r="C22"/>
  <c r="K15"/>
  <c r="C17"/>
  <c r="K17" s="1"/>
  <c r="C14"/>
  <c r="D17"/>
  <c r="L17" s="1"/>
  <c r="G45"/>
  <c r="G44" s="1"/>
  <c r="G7" s="1"/>
  <c r="H45"/>
  <c r="H44" s="1"/>
  <c r="H7" s="1"/>
  <c r="H67"/>
  <c r="H66" s="1"/>
  <c r="H48" s="1"/>
  <c r="H82" s="1"/>
  <c r="G67"/>
  <c r="G66" s="1"/>
  <c r="G48" s="1"/>
  <c r="D67"/>
  <c r="C67"/>
  <c r="D70"/>
  <c r="C70"/>
  <c r="E70" s="1"/>
  <c r="H78"/>
  <c r="H73" s="1"/>
  <c r="G79"/>
  <c r="D79"/>
  <c r="D78" s="1"/>
  <c r="C79"/>
  <c r="C78" s="1"/>
  <c r="C73" s="1"/>
  <c r="E63"/>
  <c r="E68"/>
  <c r="E69"/>
  <c r="E71"/>
  <c r="E72"/>
  <c r="E80"/>
  <c r="E86"/>
  <c r="E88"/>
  <c r="E94"/>
  <c r="E96"/>
  <c r="E98"/>
  <c r="E103"/>
  <c r="E104"/>
  <c r="F64"/>
  <c r="F68"/>
  <c r="F69"/>
  <c r="F72"/>
  <c r="F80"/>
  <c r="F86"/>
  <c r="F88"/>
  <c r="F94"/>
  <c r="F98"/>
  <c r="D85"/>
  <c r="L85" s="1"/>
  <c r="C85"/>
  <c r="K85" s="1"/>
  <c r="L87"/>
  <c r="K87"/>
  <c r="L93"/>
  <c r="K93"/>
  <c r="D97"/>
  <c r="L97" s="1"/>
  <c r="K97"/>
  <c r="L64"/>
  <c r="K64"/>
  <c r="J64"/>
  <c r="K31" i="2"/>
  <c r="K32"/>
  <c r="J32"/>
  <c r="G60"/>
  <c r="G59" s="1"/>
  <c r="H60"/>
  <c r="K60" s="1"/>
  <c r="F60"/>
  <c r="F59" s="1"/>
  <c r="C11"/>
  <c r="C10" s="1"/>
  <c r="F10"/>
  <c r="C59"/>
  <c r="E60"/>
  <c r="E24"/>
  <c r="J24"/>
  <c r="L24" s="1"/>
  <c r="K12"/>
  <c r="J13"/>
  <c r="J14"/>
  <c r="J15"/>
  <c r="J16"/>
  <c r="J17"/>
  <c r="J18"/>
  <c r="J19"/>
  <c r="J20"/>
  <c r="J22"/>
  <c r="J23"/>
  <c r="J25"/>
  <c r="J26"/>
  <c r="J27"/>
  <c r="J29"/>
  <c r="J31"/>
  <c r="J33"/>
  <c r="J35"/>
  <c r="J37"/>
  <c r="J38"/>
  <c r="J41"/>
  <c r="L41" s="1"/>
  <c r="J45"/>
  <c r="L45" s="1"/>
  <c r="J61"/>
  <c r="L61" s="1"/>
  <c r="I61"/>
  <c r="E13"/>
  <c r="E14"/>
  <c r="E15"/>
  <c r="E16"/>
  <c r="E17"/>
  <c r="E18"/>
  <c r="E19"/>
  <c r="E20"/>
  <c r="E22"/>
  <c r="E23"/>
  <c r="E25"/>
  <c r="E26"/>
  <c r="E27"/>
  <c r="E29"/>
  <c r="E31"/>
  <c r="E33"/>
  <c r="E35"/>
  <c r="E37"/>
  <c r="E38"/>
  <c r="E41"/>
  <c r="E45"/>
  <c r="E61"/>
  <c r="E12"/>
  <c r="D59"/>
  <c r="K38"/>
  <c r="K37"/>
  <c r="K35"/>
  <c r="K33"/>
  <c r="K27"/>
  <c r="K26"/>
  <c r="K25"/>
  <c r="K23"/>
  <c r="K22"/>
  <c r="K20"/>
  <c r="K19"/>
  <c r="K18"/>
  <c r="K17"/>
  <c r="K16"/>
  <c r="K15"/>
  <c r="K14"/>
  <c r="K13"/>
  <c r="H10"/>
  <c r="G10"/>
  <c r="I31" i="1"/>
  <c r="F73"/>
  <c r="F72" s="1"/>
  <c r="J73"/>
  <c r="K97"/>
  <c r="J97"/>
  <c r="J94"/>
  <c r="E74"/>
  <c r="I74"/>
  <c r="J74"/>
  <c r="L74" s="1"/>
  <c r="E50"/>
  <c r="I50"/>
  <c r="K50"/>
  <c r="L50"/>
  <c r="F48"/>
  <c r="F47" s="1"/>
  <c r="F10" s="1"/>
  <c r="G48"/>
  <c r="J48" s="1"/>
  <c r="H48"/>
  <c r="K48" s="1"/>
  <c r="K47" s="1"/>
  <c r="K31"/>
  <c r="J90"/>
  <c r="K90"/>
  <c r="E93"/>
  <c r="K93"/>
  <c r="J93"/>
  <c r="J67"/>
  <c r="D66"/>
  <c r="D65" s="1"/>
  <c r="C66"/>
  <c r="C65" s="1"/>
  <c r="J65" s="1"/>
  <c r="K95"/>
  <c r="J95"/>
  <c r="E95"/>
  <c r="K91"/>
  <c r="J91"/>
  <c r="I91"/>
  <c r="E91"/>
  <c r="I90"/>
  <c r="K89"/>
  <c r="J89"/>
  <c r="I89"/>
  <c r="E89"/>
  <c r="H88"/>
  <c r="G88"/>
  <c r="I88" s="1"/>
  <c r="F88"/>
  <c r="J88" s="1"/>
  <c r="D88"/>
  <c r="K87"/>
  <c r="J87"/>
  <c r="I87"/>
  <c r="E87"/>
  <c r="H86"/>
  <c r="G86"/>
  <c r="I86" s="1"/>
  <c r="F86"/>
  <c r="D86"/>
  <c r="C86"/>
  <c r="C85" s="1"/>
  <c r="K81"/>
  <c r="J81"/>
  <c r="I81"/>
  <c r="E81"/>
  <c r="H79"/>
  <c r="H75" s="1"/>
  <c r="G79"/>
  <c r="D80"/>
  <c r="D79" s="1"/>
  <c r="C80"/>
  <c r="C79" s="1"/>
  <c r="E79" s="1"/>
  <c r="E75"/>
  <c r="K73"/>
  <c r="E73"/>
  <c r="H72"/>
  <c r="K72" s="1"/>
  <c r="E72"/>
  <c r="I71"/>
  <c r="D71"/>
  <c r="K71" s="1"/>
  <c r="C71"/>
  <c r="E71" s="1"/>
  <c r="K70"/>
  <c r="J70"/>
  <c r="I70"/>
  <c r="E70"/>
  <c r="K69"/>
  <c r="F69"/>
  <c r="F68" s="1"/>
  <c r="E69"/>
  <c r="E68"/>
  <c r="K67"/>
  <c r="I67"/>
  <c r="E67"/>
  <c r="I66"/>
  <c r="I65"/>
  <c r="K63"/>
  <c r="K62" s="1"/>
  <c r="J63"/>
  <c r="J62" s="1"/>
  <c r="I63"/>
  <c r="E63"/>
  <c r="H62"/>
  <c r="G62"/>
  <c r="I62" s="1"/>
  <c r="F62"/>
  <c r="K59"/>
  <c r="J59"/>
  <c r="I59"/>
  <c r="E59"/>
  <c r="I58"/>
  <c r="D58"/>
  <c r="D57" s="1"/>
  <c r="C58"/>
  <c r="C57" s="1"/>
  <c r="H57"/>
  <c r="G57"/>
  <c r="I57" s="1"/>
  <c r="F57"/>
  <c r="K56"/>
  <c r="E56"/>
  <c r="K55"/>
  <c r="J55"/>
  <c r="I55"/>
  <c r="E55"/>
  <c r="K54"/>
  <c r="J54"/>
  <c r="I54"/>
  <c r="E54"/>
  <c r="I53"/>
  <c r="D53"/>
  <c r="K53" s="1"/>
  <c r="C53"/>
  <c r="J53" s="1"/>
  <c r="H52"/>
  <c r="G52"/>
  <c r="F52"/>
  <c r="J49"/>
  <c r="L49" s="1"/>
  <c r="I49"/>
  <c r="E49"/>
  <c r="E48"/>
  <c r="E47"/>
  <c r="K46"/>
  <c r="J46"/>
  <c r="I46"/>
  <c r="E46"/>
  <c r="K45"/>
  <c r="J45"/>
  <c r="I45"/>
  <c r="E45"/>
  <c r="K44"/>
  <c r="J44"/>
  <c r="I44"/>
  <c r="E44"/>
  <c r="I43"/>
  <c r="D43"/>
  <c r="J43"/>
  <c r="K42"/>
  <c r="J42"/>
  <c r="I42"/>
  <c r="H41"/>
  <c r="H39" s="1"/>
  <c r="K39" s="1"/>
  <c r="G41"/>
  <c r="I41" s="1"/>
  <c r="F41"/>
  <c r="D41"/>
  <c r="D30" s="1"/>
  <c r="C41"/>
  <c r="E39"/>
  <c r="K38"/>
  <c r="J38"/>
  <c r="I38"/>
  <c r="E38"/>
  <c r="K37"/>
  <c r="J37"/>
  <c r="I37"/>
  <c r="E37"/>
  <c r="K36"/>
  <c r="J36"/>
  <c r="I36"/>
  <c r="E36"/>
  <c r="H35"/>
  <c r="K35" s="1"/>
  <c r="G35"/>
  <c r="J35" s="1"/>
  <c r="E35"/>
  <c r="K34"/>
  <c r="J34"/>
  <c r="I34"/>
  <c r="E34"/>
  <c r="K33"/>
  <c r="J33"/>
  <c r="I33"/>
  <c r="I30"/>
  <c r="K27"/>
  <c r="J27"/>
  <c r="I27"/>
  <c r="E27"/>
  <c r="K26"/>
  <c r="J26"/>
  <c r="I26"/>
  <c r="E26"/>
  <c r="I25"/>
  <c r="D25"/>
  <c r="K25" s="1"/>
  <c r="C25"/>
  <c r="J25" s="1"/>
  <c r="K24"/>
  <c r="J24"/>
  <c r="I24"/>
  <c r="E24"/>
  <c r="I23"/>
  <c r="D23"/>
  <c r="K23" s="1"/>
  <c r="C23"/>
  <c r="J23" s="1"/>
  <c r="I22"/>
  <c r="K21"/>
  <c r="J21"/>
  <c r="I21"/>
  <c r="J20"/>
  <c r="I20"/>
  <c r="D20"/>
  <c r="H19"/>
  <c r="K19" s="1"/>
  <c r="G19"/>
  <c r="J19" s="1"/>
  <c r="E19"/>
  <c r="K18"/>
  <c r="J18"/>
  <c r="I18"/>
  <c r="E18"/>
  <c r="I17"/>
  <c r="C17"/>
  <c r="I16"/>
  <c r="K15"/>
  <c r="J15"/>
  <c r="I15"/>
  <c r="E15"/>
  <c r="K14"/>
  <c r="J14"/>
  <c r="I14"/>
  <c r="E14"/>
  <c r="K13"/>
  <c r="J13"/>
  <c r="I13"/>
  <c r="E13"/>
  <c r="H12"/>
  <c r="G12"/>
  <c r="I12" s="1"/>
  <c r="D11"/>
  <c r="C12"/>
  <c r="C11" s="1"/>
  <c r="I56"/>
  <c r="J56"/>
  <c r="J58"/>
  <c r="H13" i="3"/>
  <c r="L165" i="6"/>
  <c r="K165"/>
  <c r="E165"/>
  <c r="F165"/>
  <c r="L9"/>
  <c r="L10"/>
  <c r="L15"/>
  <c r="L18"/>
  <c r="K18"/>
  <c r="L30"/>
  <c r="K30"/>
  <c r="L35"/>
  <c r="K35"/>
  <c r="L36"/>
  <c r="K36"/>
  <c r="L46"/>
  <c r="K46"/>
  <c r="L47"/>
  <c r="K47"/>
  <c r="J43"/>
  <c r="J46"/>
  <c r="J47"/>
  <c r="F45"/>
  <c r="F46"/>
  <c r="F47"/>
  <c r="H8"/>
  <c r="H11"/>
  <c r="L11" s="1"/>
  <c r="H13"/>
  <c r="H16"/>
  <c r="G8"/>
  <c r="G11"/>
  <c r="K11" s="1"/>
  <c r="G13"/>
  <c r="I13" s="1"/>
  <c r="G16"/>
  <c r="I16" s="1"/>
  <c r="J28"/>
  <c r="J30"/>
  <c r="J35"/>
  <c r="J20"/>
  <c r="H27"/>
  <c r="H34"/>
  <c r="G27"/>
  <c r="I27" s="1"/>
  <c r="G34"/>
  <c r="K34" s="1"/>
  <c r="F10"/>
  <c r="F12"/>
  <c r="F15"/>
  <c r="F18"/>
  <c r="F30"/>
  <c r="F32"/>
  <c r="F33"/>
  <c r="F35"/>
  <c r="F36"/>
  <c r="F21"/>
  <c r="F23"/>
  <c r="F24"/>
  <c r="F11"/>
  <c r="E16"/>
  <c r="C11" i="4"/>
  <c r="D11"/>
  <c r="E11"/>
  <c r="G11"/>
  <c r="B11"/>
  <c r="I13" i="3"/>
  <c r="L23" i="6"/>
  <c r="K23"/>
  <c r="J23"/>
  <c r="I23"/>
  <c r="K119"/>
  <c r="M119" s="1"/>
  <c r="K118"/>
  <c r="M118" s="1"/>
  <c r="I119"/>
  <c r="J11" i="3"/>
  <c r="J10" s="1"/>
  <c r="J13"/>
  <c r="J12" s="1"/>
  <c r="L52" i="6"/>
  <c r="K52"/>
  <c r="L53"/>
  <c r="K53"/>
  <c r="L56"/>
  <c r="K56"/>
  <c r="L60"/>
  <c r="K60"/>
  <c r="K62"/>
  <c r="K63"/>
  <c r="L68"/>
  <c r="K68"/>
  <c r="L69"/>
  <c r="K69"/>
  <c r="L71"/>
  <c r="K71"/>
  <c r="K72"/>
  <c r="M72" s="1"/>
  <c r="K80"/>
  <c r="H152"/>
  <c r="L152" s="1"/>
  <c r="G152"/>
  <c r="G151" s="1"/>
  <c r="I151" s="1"/>
  <c r="L155"/>
  <c r="K155"/>
  <c r="M155" s="1"/>
  <c r="J54"/>
  <c r="J55"/>
  <c r="J56"/>
  <c r="J59"/>
  <c r="J60"/>
  <c r="J62"/>
  <c r="J63"/>
  <c r="J68"/>
  <c r="J69"/>
  <c r="J71"/>
  <c r="J72"/>
  <c r="J155"/>
  <c r="H161"/>
  <c r="H160" s="1"/>
  <c r="H163"/>
  <c r="H162" s="1"/>
  <c r="G161"/>
  <c r="I161" s="1"/>
  <c r="G163"/>
  <c r="G162" s="1"/>
  <c r="L149"/>
  <c r="K149"/>
  <c r="M149" s="1"/>
  <c r="L150"/>
  <c r="K150"/>
  <c r="L144"/>
  <c r="K144"/>
  <c r="M144" s="1"/>
  <c r="L145"/>
  <c r="K145"/>
  <c r="L146"/>
  <c r="K146"/>
  <c r="M146" s="1"/>
  <c r="J144"/>
  <c r="J145"/>
  <c r="L142"/>
  <c r="K142"/>
  <c r="L141"/>
  <c r="K141"/>
  <c r="M141" s="1"/>
  <c r="J142"/>
  <c r="J141"/>
  <c r="L139"/>
  <c r="L138" s="1"/>
  <c r="K139"/>
  <c r="M139" s="1"/>
  <c r="L137"/>
  <c r="K137"/>
  <c r="N137" s="1"/>
  <c r="L147"/>
  <c r="K147"/>
  <c r="M147" s="1"/>
  <c r="L131"/>
  <c r="K131"/>
  <c r="M131" s="1"/>
  <c r="L132"/>
  <c r="N132" s="1"/>
  <c r="K132"/>
  <c r="M132" s="1"/>
  <c r="L133"/>
  <c r="K133"/>
  <c r="J131"/>
  <c r="J132"/>
  <c r="J133"/>
  <c r="L127"/>
  <c r="K127"/>
  <c r="L128"/>
  <c r="K128"/>
  <c r="L129"/>
  <c r="K129"/>
  <c r="M129" s="1"/>
  <c r="J127"/>
  <c r="J128"/>
  <c r="J129"/>
  <c r="L124"/>
  <c r="L123" s="1"/>
  <c r="K124"/>
  <c r="L125"/>
  <c r="K125"/>
  <c r="M125" s="1"/>
  <c r="J124"/>
  <c r="J125"/>
  <c r="L118"/>
  <c r="L119"/>
  <c r="N119" s="1"/>
  <c r="L120"/>
  <c r="K120"/>
  <c r="L121"/>
  <c r="K121"/>
  <c r="L122"/>
  <c r="K122"/>
  <c r="L112"/>
  <c r="K112"/>
  <c r="L113"/>
  <c r="K113"/>
  <c r="M113" s="1"/>
  <c r="L114"/>
  <c r="K114"/>
  <c r="L115"/>
  <c r="K115"/>
  <c r="L116"/>
  <c r="K116"/>
  <c r="M116" s="1"/>
  <c r="J112"/>
  <c r="J113"/>
  <c r="J114"/>
  <c r="H117"/>
  <c r="H123"/>
  <c r="L109"/>
  <c r="L108" s="1"/>
  <c r="K109"/>
  <c r="K108" s="1"/>
  <c r="J109"/>
  <c r="J108" s="1"/>
  <c r="L110"/>
  <c r="K110"/>
  <c r="L134"/>
  <c r="K134"/>
  <c r="J110"/>
  <c r="J134"/>
  <c r="J14"/>
  <c r="J15"/>
  <c r="K21"/>
  <c r="L21"/>
  <c r="K24"/>
  <c r="L24"/>
  <c r="K32"/>
  <c r="L32"/>
  <c r="K33"/>
  <c r="L33"/>
  <c r="K153"/>
  <c r="M153" s="1"/>
  <c r="L153"/>
  <c r="K154"/>
  <c r="M154" s="1"/>
  <c r="L154"/>
  <c r="K156"/>
  <c r="M156" s="1"/>
  <c r="L156"/>
  <c r="K157"/>
  <c r="M157" s="1"/>
  <c r="L157"/>
  <c r="K166"/>
  <c r="M166" s="1"/>
  <c r="L166"/>
  <c r="K167"/>
  <c r="M167" s="1"/>
  <c r="L167"/>
  <c r="K168"/>
  <c r="L168"/>
  <c r="K169"/>
  <c r="L169"/>
  <c r="K171"/>
  <c r="L171"/>
  <c r="J17"/>
  <c r="J18"/>
  <c r="J11"/>
  <c r="I9"/>
  <c r="J9"/>
  <c r="I10"/>
  <c r="J10"/>
  <c r="I14"/>
  <c r="I15"/>
  <c r="I17"/>
  <c r="I18"/>
  <c r="I20"/>
  <c r="I21"/>
  <c r="J21"/>
  <c r="I22"/>
  <c r="J22"/>
  <c r="I24"/>
  <c r="J24"/>
  <c r="I28"/>
  <c r="I30"/>
  <c r="I32"/>
  <c r="I33"/>
  <c r="J33"/>
  <c r="I34"/>
  <c r="I35"/>
  <c r="I36"/>
  <c r="I41"/>
  <c r="I42"/>
  <c r="I43"/>
  <c r="I46"/>
  <c r="I47"/>
  <c r="I49"/>
  <c r="I50"/>
  <c r="I52"/>
  <c r="I53"/>
  <c r="I54"/>
  <c r="I55"/>
  <c r="I56"/>
  <c r="I59"/>
  <c r="I60"/>
  <c r="I62"/>
  <c r="I63"/>
  <c r="I68"/>
  <c r="I69"/>
  <c r="I70"/>
  <c r="I71"/>
  <c r="I72"/>
  <c r="I80"/>
  <c r="H108"/>
  <c r="H107" s="1"/>
  <c r="H126"/>
  <c r="H130"/>
  <c r="H140"/>
  <c r="H148"/>
  <c r="G108"/>
  <c r="G117"/>
  <c r="I117" s="1"/>
  <c r="G123"/>
  <c r="I123" s="1"/>
  <c r="G126"/>
  <c r="I126" s="1"/>
  <c r="G130"/>
  <c r="I130" s="1"/>
  <c r="G138"/>
  <c r="G140"/>
  <c r="G143"/>
  <c r="G148"/>
  <c r="I109"/>
  <c r="I110"/>
  <c r="I112"/>
  <c r="I113"/>
  <c r="I114"/>
  <c r="I115"/>
  <c r="I116"/>
  <c r="I118"/>
  <c r="I120"/>
  <c r="I121"/>
  <c r="I122"/>
  <c r="I124"/>
  <c r="I125"/>
  <c r="I127"/>
  <c r="I128"/>
  <c r="I129"/>
  <c r="I131"/>
  <c r="I132"/>
  <c r="I133"/>
  <c r="I134"/>
  <c r="I146"/>
  <c r="I147"/>
  <c r="I149"/>
  <c r="I150"/>
  <c r="I153"/>
  <c r="J153"/>
  <c r="I154"/>
  <c r="J154"/>
  <c r="I155"/>
  <c r="I156"/>
  <c r="J156"/>
  <c r="I157"/>
  <c r="J157"/>
  <c r="I166"/>
  <c r="J166"/>
  <c r="I167"/>
  <c r="J167"/>
  <c r="I168"/>
  <c r="J168"/>
  <c r="I169"/>
  <c r="J169"/>
  <c r="J170"/>
  <c r="I171"/>
  <c r="J171"/>
  <c r="F52"/>
  <c r="F53"/>
  <c r="F56"/>
  <c r="F60"/>
  <c r="F152"/>
  <c r="F155"/>
  <c r="F149"/>
  <c r="F150"/>
  <c r="F144"/>
  <c r="F146"/>
  <c r="F141"/>
  <c r="F139"/>
  <c r="F138" s="1"/>
  <c r="F137"/>
  <c r="F147"/>
  <c r="D138"/>
  <c r="D140"/>
  <c r="D143"/>
  <c r="D148"/>
  <c r="F127"/>
  <c r="F128"/>
  <c r="F129"/>
  <c r="F118"/>
  <c r="F119"/>
  <c r="F120"/>
  <c r="F121"/>
  <c r="F122"/>
  <c r="F112"/>
  <c r="F113"/>
  <c r="F114"/>
  <c r="F115"/>
  <c r="F116"/>
  <c r="F109"/>
  <c r="F108" s="1"/>
  <c r="F110"/>
  <c r="D130"/>
  <c r="C130"/>
  <c r="F134"/>
  <c r="E52"/>
  <c r="E53"/>
  <c r="E56"/>
  <c r="E60"/>
  <c r="C108"/>
  <c r="C117"/>
  <c r="C123"/>
  <c r="E123" s="1"/>
  <c r="C126"/>
  <c r="C138"/>
  <c r="C140"/>
  <c r="E140" s="1"/>
  <c r="C143"/>
  <c r="E143" s="1"/>
  <c r="C148"/>
  <c r="E148" s="1"/>
  <c r="D108"/>
  <c r="D107" s="1"/>
  <c r="D123"/>
  <c r="D111" s="1"/>
  <c r="D126"/>
  <c r="E109"/>
  <c r="E110"/>
  <c r="E112"/>
  <c r="E113"/>
  <c r="E114"/>
  <c r="E115"/>
  <c r="E116"/>
  <c r="E118"/>
  <c r="E119"/>
  <c r="E120"/>
  <c r="E121"/>
  <c r="E122"/>
  <c r="E124"/>
  <c r="E125"/>
  <c r="E127"/>
  <c r="E128"/>
  <c r="E129"/>
  <c r="E131"/>
  <c r="F131"/>
  <c r="E132"/>
  <c r="F132"/>
  <c r="E133"/>
  <c r="F133"/>
  <c r="E134"/>
  <c r="E137"/>
  <c r="E139"/>
  <c r="E141"/>
  <c r="E142"/>
  <c r="E144"/>
  <c r="E145"/>
  <c r="E146"/>
  <c r="E147"/>
  <c r="E149"/>
  <c r="E150"/>
  <c r="C151"/>
  <c r="E151" s="1"/>
  <c r="D151"/>
  <c r="E152"/>
  <c r="E153"/>
  <c r="F153"/>
  <c r="E154"/>
  <c r="F154"/>
  <c r="E155"/>
  <c r="E156"/>
  <c r="F156"/>
  <c r="E157"/>
  <c r="F157"/>
  <c r="E162"/>
  <c r="F162"/>
  <c r="E163"/>
  <c r="F163"/>
  <c r="E166"/>
  <c r="F166"/>
  <c r="E167"/>
  <c r="F167"/>
  <c r="E168"/>
  <c r="F168"/>
  <c r="E169"/>
  <c r="F169"/>
  <c r="E170"/>
  <c r="F170"/>
  <c r="E171"/>
  <c r="F171"/>
  <c r="E10"/>
  <c r="E11"/>
  <c r="E12"/>
  <c r="E15"/>
  <c r="E18"/>
  <c r="E21"/>
  <c r="E24"/>
  <c r="E30"/>
  <c r="E32"/>
  <c r="E33"/>
  <c r="E35"/>
  <c r="E36"/>
  <c r="E41"/>
  <c r="E42"/>
  <c r="E43"/>
  <c r="E45"/>
  <c r="E46"/>
  <c r="E47"/>
  <c r="G10" i="3"/>
  <c r="G12"/>
  <c r="F10"/>
  <c r="F12"/>
  <c r="D10"/>
  <c r="D12"/>
  <c r="C10"/>
  <c r="C12"/>
  <c r="E12" s="1"/>
  <c r="I11"/>
  <c r="I10" s="1"/>
  <c r="E11"/>
  <c r="H11"/>
  <c r="I12"/>
  <c r="E13"/>
  <c r="H151" i="6"/>
  <c r="I64"/>
  <c r="E51"/>
  <c r="L63"/>
  <c r="I51"/>
  <c r="F67"/>
  <c r="I40"/>
  <c r="J130"/>
  <c r="F87"/>
  <c r="F75" i="1"/>
  <c r="I73"/>
  <c r="L31" i="6"/>
  <c r="E93"/>
  <c r="E44"/>
  <c r="E31"/>
  <c r="E138"/>
  <c r="J161"/>
  <c r="I8"/>
  <c r="F93"/>
  <c r="I38"/>
  <c r="M51"/>
  <c r="I39"/>
  <c r="E39"/>
  <c r="C38"/>
  <c r="L34"/>
  <c r="D62"/>
  <c r="L62" s="1"/>
  <c r="E34"/>
  <c r="L28"/>
  <c r="E17" l="1"/>
  <c r="C84"/>
  <c r="C83" s="1"/>
  <c r="K83" s="1"/>
  <c r="E38"/>
  <c r="N62"/>
  <c r="E85"/>
  <c r="I31"/>
  <c r="I11"/>
  <c r="N118"/>
  <c r="D27"/>
  <c r="J60" i="2"/>
  <c r="I52" i="1"/>
  <c r="G51"/>
  <c r="F70" i="6"/>
  <c r="H111"/>
  <c r="J140"/>
  <c r="N142"/>
  <c r="H19"/>
  <c r="J8"/>
  <c r="F11" i="4"/>
  <c r="K123" i="6"/>
  <c r="N123" s="1"/>
  <c r="G111"/>
  <c r="K152"/>
  <c r="K151" s="1"/>
  <c r="M151" s="1"/>
  <c r="J148"/>
  <c r="N166"/>
  <c r="N153"/>
  <c r="L56" i="1"/>
  <c r="F5" i="9"/>
  <c r="F19" s="1"/>
  <c r="N131" i="6"/>
  <c r="J163"/>
  <c r="G39" i="1"/>
  <c r="I39" s="1"/>
  <c r="N167" i="6"/>
  <c r="N147"/>
  <c r="C52" i="1"/>
  <c r="L21"/>
  <c r="M122" i="6"/>
  <c r="M128"/>
  <c r="E55"/>
  <c r="L54"/>
  <c r="F148"/>
  <c r="L140"/>
  <c r="N150"/>
  <c r="N10"/>
  <c r="L87" i="1"/>
  <c r="N125" i="6"/>
  <c r="D16" i="1"/>
  <c r="J117" i="6"/>
  <c r="L55" i="1"/>
  <c r="K22" i="6"/>
  <c r="M22" s="1"/>
  <c r="C19"/>
  <c r="L79"/>
  <c r="J123"/>
  <c r="N146"/>
  <c r="N149"/>
  <c r="J17" i="1"/>
  <c r="C16"/>
  <c r="G85"/>
  <c r="G84" s="1"/>
  <c r="K138" i="6"/>
  <c r="N138" s="1"/>
  <c r="N139"/>
  <c r="F123"/>
  <c r="M124"/>
  <c r="N124"/>
  <c r="E79"/>
  <c r="D73"/>
  <c r="D48" s="1"/>
  <c r="L78"/>
  <c r="N80"/>
  <c r="M80"/>
  <c r="G78"/>
  <c r="K78" s="1"/>
  <c r="J79"/>
  <c r="M104"/>
  <c r="N96"/>
  <c r="M64"/>
  <c r="F59"/>
  <c r="N56"/>
  <c r="E50"/>
  <c r="G19"/>
  <c r="I19" s="1"/>
  <c r="E22"/>
  <c r="I60" i="2"/>
  <c r="L32"/>
  <c r="L73" i="1"/>
  <c r="M171" i="6"/>
  <c r="N168"/>
  <c r="L45"/>
  <c r="L44" s="1"/>
  <c r="M71"/>
  <c r="N32"/>
  <c r="N116"/>
  <c r="M30"/>
  <c r="K84"/>
  <c r="M55"/>
  <c r="M18"/>
  <c r="M17"/>
  <c r="L20" i="2"/>
  <c r="E57" i="1"/>
  <c r="E62"/>
  <c r="I69"/>
  <c r="N171" i="6"/>
  <c r="M170"/>
  <c r="C111"/>
  <c r="E111" s="1"/>
  <c r="F140"/>
  <c r="N169"/>
  <c r="J126"/>
  <c r="N53"/>
  <c r="L143"/>
  <c r="L148"/>
  <c r="N69"/>
  <c r="L22" i="2"/>
  <c r="K14" i="6"/>
  <c r="M14" s="1"/>
  <c r="C13"/>
  <c r="K13" s="1"/>
  <c r="N98"/>
  <c r="K11" i="3"/>
  <c r="N11" i="6"/>
  <c r="C84" i="1"/>
  <c r="K9" i="6"/>
  <c r="K8" s="1"/>
  <c r="C8"/>
  <c r="M43"/>
  <c r="F130"/>
  <c r="M53"/>
  <c r="E161"/>
  <c r="I140"/>
  <c r="M168"/>
  <c r="N110"/>
  <c r="M114"/>
  <c r="M112"/>
  <c r="N128"/>
  <c r="L130"/>
  <c r="N144"/>
  <c r="K130"/>
  <c r="K143"/>
  <c r="M115"/>
  <c r="N122"/>
  <c r="K126"/>
  <c r="M137"/>
  <c r="M142"/>
  <c r="M145"/>
  <c r="M11"/>
  <c r="N60"/>
  <c r="M56"/>
  <c r="F55"/>
  <c r="N55"/>
  <c r="N41"/>
  <c r="M41"/>
  <c r="M15"/>
  <c r="N15"/>
  <c r="G75" i="1"/>
  <c r="J75" s="1"/>
  <c r="I79"/>
  <c r="I80"/>
  <c r="J66"/>
  <c r="J12"/>
  <c r="J52"/>
  <c r="I72"/>
  <c r="J86"/>
  <c r="H85"/>
  <c r="H84" s="1"/>
  <c r="C30"/>
  <c r="J30" s="1"/>
  <c r="L63"/>
  <c r="L81"/>
  <c r="F85"/>
  <c r="F84" s="1"/>
  <c r="J79"/>
  <c r="E90"/>
  <c r="D22"/>
  <c r="K22" s="1"/>
  <c r="G47"/>
  <c r="J41"/>
  <c r="E41"/>
  <c r="K57"/>
  <c r="L59"/>
  <c r="E86"/>
  <c r="L23"/>
  <c r="L35" i="2"/>
  <c r="L33"/>
  <c r="L38"/>
  <c r="H59"/>
  <c r="L31"/>
  <c r="L26"/>
  <c r="L17"/>
  <c r="L14"/>
  <c r="L12"/>
  <c r="I75" i="1"/>
  <c r="D52"/>
  <c r="E52" s="1"/>
  <c r="L46"/>
  <c r="K41"/>
  <c r="D75"/>
  <c r="K75" s="1"/>
  <c r="K79"/>
  <c r="C136" i="6"/>
  <c r="N113"/>
  <c r="K161"/>
  <c r="I152"/>
  <c r="G14" i="3"/>
  <c r="E108" i="6"/>
  <c r="F117"/>
  <c r="D136"/>
  <c r="D135" s="1"/>
  <c r="F143"/>
  <c r="N134"/>
  <c r="N115"/>
  <c r="N127"/>
  <c r="M150"/>
  <c r="N64"/>
  <c r="H12" i="3"/>
  <c r="F126" i="6"/>
  <c r="J57" i="1"/>
  <c r="C22"/>
  <c r="E43"/>
  <c r="N17" i="6"/>
  <c r="F79"/>
  <c r="J152"/>
  <c r="J151" s="1"/>
  <c r="K117"/>
  <c r="F161"/>
  <c r="M152"/>
  <c r="E12" i="1"/>
  <c r="E11" s="1"/>
  <c r="J71"/>
  <c r="L71" s="1"/>
  <c r="K58"/>
  <c r="L58" s="1"/>
  <c r="E94"/>
  <c r="F50" i="6"/>
  <c r="G160"/>
  <c r="I160" s="1"/>
  <c r="K163"/>
  <c r="M163" s="1"/>
  <c r="L161"/>
  <c r="I148"/>
  <c r="I108"/>
  <c r="J143"/>
  <c r="N145"/>
  <c r="M10"/>
  <c r="K80" i="1"/>
  <c r="E25"/>
  <c r="I35"/>
  <c r="J80"/>
  <c r="L18" i="2"/>
  <c r="L27"/>
  <c r="L50" i="6"/>
  <c r="J31" i="1"/>
  <c r="L31" s="1"/>
  <c r="I19"/>
  <c r="J16"/>
  <c r="G11"/>
  <c r="E53"/>
  <c r="E58"/>
  <c r="L13" i="2"/>
  <c r="L16"/>
  <c r="L19"/>
  <c r="L23"/>
  <c r="E59" i="6"/>
  <c r="M103"/>
  <c r="M169"/>
  <c r="K148"/>
  <c r="K140"/>
  <c r="M109"/>
  <c r="N133"/>
  <c r="E126"/>
  <c r="N121"/>
  <c r="N114"/>
  <c r="N112"/>
  <c r="N109"/>
  <c r="N108" s="1"/>
  <c r="L126"/>
  <c r="L117"/>
  <c r="L111" s="1"/>
  <c r="E160"/>
  <c r="J111"/>
  <c r="K12" i="3"/>
  <c r="E10"/>
  <c r="N23" i="6"/>
  <c r="E17" i="1"/>
  <c r="L49" i="6"/>
  <c r="E80" i="1"/>
  <c r="I94"/>
  <c r="M60" i="6"/>
  <c r="L97" i="1"/>
  <c r="F17" i="6"/>
  <c r="E20"/>
  <c r="K31"/>
  <c r="M31" s="1"/>
  <c r="C107"/>
  <c r="E107" s="1"/>
  <c r="M110"/>
  <c r="K107"/>
  <c r="H136"/>
  <c r="H135" s="1"/>
  <c r="I111"/>
  <c r="F62"/>
  <c r="J16"/>
  <c r="N141"/>
  <c r="J27"/>
  <c r="L70"/>
  <c r="L67"/>
  <c r="M39"/>
  <c r="C54"/>
  <c r="K54" s="1"/>
  <c r="M98"/>
  <c r="M86"/>
  <c r="M121"/>
  <c r="M52"/>
  <c r="E40"/>
  <c r="L38"/>
  <c r="G107"/>
  <c r="I107" s="1"/>
  <c r="L163"/>
  <c r="M33"/>
  <c r="J13"/>
  <c r="M134"/>
  <c r="J70"/>
  <c r="N68"/>
  <c r="N165"/>
  <c r="I79"/>
  <c r="K79"/>
  <c r="M97"/>
  <c r="F97"/>
  <c r="D84"/>
  <c r="L84" s="1"/>
  <c r="N93"/>
  <c r="E87"/>
  <c r="M63"/>
  <c r="M62"/>
  <c r="E62"/>
  <c r="N63"/>
  <c r="M69"/>
  <c r="N72"/>
  <c r="N71"/>
  <c r="K70"/>
  <c r="J67"/>
  <c r="I67"/>
  <c r="K67"/>
  <c r="K59"/>
  <c r="K50"/>
  <c r="J45"/>
  <c r="J44" s="1"/>
  <c r="I45"/>
  <c r="K45"/>
  <c r="K44" s="1"/>
  <c r="N42"/>
  <c r="L40"/>
  <c r="M36"/>
  <c r="M35"/>
  <c r="N33"/>
  <c r="C27"/>
  <c r="N30"/>
  <c r="M23"/>
  <c r="L16"/>
  <c r="J34"/>
  <c r="N46"/>
  <c r="N24"/>
  <c r="M24"/>
  <c r="K27"/>
  <c r="N34"/>
  <c r="M32"/>
  <c r="M21"/>
  <c r="M46"/>
  <c r="K16"/>
  <c r="N36"/>
  <c r="N39"/>
  <c r="L20"/>
  <c r="N20" s="1"/>
  <c r="N21"/>
  <c r="M12"/>
  <c r="F9"/>
  <c r="F8" s="1"/>
  <c r="L8"/>
  <c r="N28"/>
  <c r="L27"/>
  <c r="M28"/>
  <c r="D158"/>
  <c r="F160"/>
  <c r="N47"/>
  <c r="N35"/>
  <c r="N18"/>
  <c r="F107"/>
  <c r="M127"/>
  <c r="I163"/>
  <c r="L89" i="1"/>
  <c r="M85" i="6"/>
  <c r="F20"/>
  <c r="M42"/>
  <c r="M94"/>
  <c r="F85"/>
  <c r="F14"/>
  <c r="F22"/>
  <c r="F40"/>
  <c r="M88"/>
  <c r="L35" i="1"/>
  <c r="E88"/>
  <c r="K12"/>
  <c r="E9" i="6"/>
  <c r="N12"/>
  <c r="I162"/>
  <c r="K162"/>
  <c r="M162" s="1"/>
  <c r="M87"/>
  <c r="N87"/>
  <c r="L160"/>
  <c r="F78"/>
  <c r="E78"/>
  <c r="J7"/>
  <c r="I44"/>
  <c r="F49"/>
  <c r="E49"/>
  <c r="K49"/>
  <c r="I78"/>
  <c r="H11" i="1"/>
  <c r="K11" s="1"/>
  <c r="J69"/>
  <c r="L69" s="1"/>
  <c r="D19" i="6"/>
  <c r="N43"/>
  <c r="M34"/>
  <c r="F38"/>
  <c r="D106"/>
  <c r="F151"/>
  <c r="G136"/>
  <c r="G135" s="1"/>
  <c r="J107"/>
  <c r="M133"/>
  <c r="N155"/>
  <c r="K13" i="3"/>
  <c r="M47" i="6"/>
  <c r="C51" i="1"/>
  <c r="E23"/>
  <c r="L34"/>
  <c r="L70"/>
  <c r="L95"/>
  <c r="L93"/>
  <c r="K94"/>
  <c r="L94" s="1"/>
  <c r="M93" i="6"/>
  <c r="N85"/>
  <c r="D66"/>
  <c r="L73"/>
  <c r="H106"/>
  <c r="H105" s="1"/>
  <c r="N103"/>
  <c r="N94"/>
  <c r="C158"/>
  <c r="E130"/>
  <c r="N120"/>
  <c r="N129"/>
  <c r="K20" i="1"/>
  <c r="L20" s="1"/>
  <c r="L42"/>
  <c r="L45"/>
  <c r="L62"/>
  <c r="F51"/>
  <c r="F83" s="1"/>
  <c r="K86"/>
  <c r="L86" s="1"/>
  <c r="L37" i="2"/>
  <c r="L15"/>
  <c r="F46"/>
  <c r="F64" s="1"/>
  <c r="H6" i="6"/>
  <c r="I7"/>
  <c r="K40"/>
  <c r="D13"/>
  <c r="E59" i="2"/>
  <c r="E11"/>
  <c r="L29"/>
  <c r="L25"/>
  <c r="I10"/>
  <c r="J11"/>
  <c r="J10" s="1"/>
  <c r="K11"/>
  <c r="K10" s="1"/>
  <c r="I11"/>
  <c r="D10"/>
  <c r="D46" s="1"/>
  <c r="H68" i="1"/>
  <c r="K68" s="1"/>
  <c r="J72"/>
  <c r="L72" s="1"/>
  <c r="H47"/>
  <c r="I48"/>
  <c r="L91"/>
  <c r="L90"/>
  <c r="K88"/>
  <c r="L88" s="1"/>
  <c r="D85"/>
  <c r="L36"/>
  <c r="L15"/>
  <c r="L19"/>
  <c r="L24"/>
  <c r="L44"/>
  <c r="K65"/>
  <c r="L65" s="1"/>
  <c r="E65"/>
  <c r="E66"/>
  <c r="L67"/>
  <c r="K66"/>
  <c r="L66" s="1"/>
  <c r="L53"/>
  <c r="L54"/>
  <c r="K43"/>
  <c r="L43" s="1"/>
  <c r="E31"/>
  <c r="L33"/>
  <c r="L18"/>
  <c r="L27"/>
  <c r="L13"/>
  <c r="L14"/>
  <c r="L37"/>
  <c r="L38"/>
  <c r="L26"/>
  <c r="L25"/>
  <c r="K17"/>
  <c r="L17" s="1"/>
  <c r="F28" i="6"/>
  <c r="F27" s="1"/>
  <c r="E28"/>
  <c r="I14" i="3"/>
  <c r="K10"/>
  <c r="M108" i="6"/>
  <c r="L107"/>
  <c r="N152"/>
  <c r="L151"/>
  <c r="L162"/>
  <c r="J162"/>
  <c r="H159"/>
  <c r="K38"/>
  <c r="C14" i="3"/>
  <c r="E117" i="6"/>
  <c r="N156"/>
  <c r="M68"/>
  <c r="J59" i="2"/>
  <c r="H10" i="3"/>
  <c r="F14"/>
  <c r="N157" i="6"/>
  <c r="G159"/>
  <c r="D14" i="3"/>
  <c r="N154" i="6"/>
  <c r="N52"/>
  <c r="J14" i="3"/>
  <c r="L60" i="2"/>
  <c r="N97" i="6"/>
  <c r="M120"/>
  <c r="J47" i="1"/>
  <c r="L47" s="1"/>
  <c r="L48"/>
  <c r="C66" i="6"/>
  <c r="N88"/>
  <c r="N86"/>
  <c r="E14"/>
  <c r="E97"/>
  <c r="E67"/>
  <c r="N130" l="1"/>
  <c r="N140"/>
  <c r="L136"/>
  <c r="L135" s="1"/>
  <c r="K111"/>
  <c r="K106" s="1"/>
  <c r="N162"/>
  <c r="M123"/>
  <c r="N22"/>
  <c r="J39" i="1"/>
  <c r="L39" s="1"/>
  <c r="I47"/>
  <c r="D64" i="2"/>
  <c r="E47"/>
  <c r="C46"/>
  <c r="G46"/>
  <c r="G64" s="1"/>
  <c r="J160" i="6"/>
  <c r="N161"/>
  <c r="F136"/>
  <c r="F135" s="1"/>
  <c r="M138"/>
  <c r="M143"/>
  <c r="M140"/>
  <c r="K160"/>
  <c r="L41" i="1"/>
  <c r="D51"/>
  <c r="E8" i="6"/>
  <c r="C7"/>
  <c r="C48"/>
  <c r="K48" s="1"/>
  <c r="G106"/>
  <c r="I106" s="1"/>
  <c r="N54"/>
  <c r="M44"/>
  <c r="J136"/>
  <c r="J135" s="1"/>
  <c r="K19"/>
  <c r="C10" i="1"/>
  <c r="C83" s="1"/>
  <c r="I59" i="2"/>
  <c r="M161" i="6"/>
  <c r="M148"/>
  <c r="N148"/>
  <c r="M130"/>
  <c r="M126"/>
  <c r="F111"/>
  <c r="F106" s="1"/>
  <c r="F105" s="1"/>
  <c r="G73"/>
  <c r="K73" s="1"/>
  <c r="M73" s="1"/>
  <c r="J78"/>
  <c r="N78"/>
  <c r="M78"/>
  <c r="N79"/>
  <c r="M79"/>
  <c r="K59" i="2"/>
  <c r="K52" i="1"/>
  <c r="L52" s="1"/>
  <c r="F159" i="6"/>
  <c r="F158" s="1"/>
  <c r="E159"/>
  <c r="E158"/>
  <c r="M160"/>
  <c r="N160"/>
  <c r="N14"/>
  <c r="N13" s="1"/>
  <c r="M84"/>
  <c r="N9"/>
  <c r="N8" s="1"/>
  <c r="M20"/>
  <c r="M16"/>
  <c r="M9"/>
  <c r="M8"/>
  <c r="L57" i="1"/>
  <c r="M111" i="6"/>
  <c r="M70"/>
  <c r="L80" i="1"/>
  <c r="L79"/>
  <c r="J85"/>
  <c r="N143" i="6"/>
  <c r="I135"/>
  <c r="J106"/>
  <c r="N107"/>
  <c r="C106"/>
  <c r="E106" s="1"/>
  <c r="N67"/>
  <c r="K136"/>
  <c r="K135" s="1"/>
  <c r="N117"/>
  <c r="N111" s="1"/>
  <c r="N163"/>
  <c r="D7"/>
  <c r="D82" s="1"/>
  <c r="J84" i="1"/>
  <c r="L75"/>
  <c r="L12"/>
  <c r="J22"/>
  <c r="L22" s="1"/>
  <c r="E22"/>
  <c r="D105" i="6"/>
  <c r="N16"/>
  <c r="I11" i="1"/>
  <c r="G10"/>
  <c r="J11"/>
  <c r="L11" s="1"/>
  <c r="N126" i="6"/>
  <c r="N84"/>
  <c r="M117"/>
  <c r="C135"/>
  <c r="E135" s="1"/>
  <c r="E136"/>
  <c r="I136"/>
  <c r="N27"/>
  <c r="N31"/>
  <c r="J19"/>
  <c r="N70"/>
  <c r="N40"/>
  <c r="N151"/>
  <c r="F54"/>
  <c r="M54"/>
  <c r="E54"/>
  <c r="E84"/>
  <c r="F84"/>
  <c r="D83"/>
  <c r="F83" s="1"/>
  <c r="M67"/>
  <c r="N59"/>
  <c r="M59"/>
  <c r="N50"/>
  <c r="M50"/>
  <c r="N45"/>
  <c r="N44" s="1"/>
  <c r="M45"/>
  <c r="M40"/>
  <c r="E27"/>
  <c r="M27"/>
  <c r="L66"/>
  <c r="L19"/>
  <c r="F19"/>
  <c r="J66"/>
  <c r="I66"/>
  <c r="E19"/>
  <c r="F13"/>
  <c r="F7" s="1"/>
  <c r="L13"/>
  <c r="M13" s="1"/>
  <c r="E13"/>
  <c r="M49"/>
  <c r="N49"/>
  <c r="E73"/>
  <c r="F73"/>
  <c r="J68" i="1"/>
  <c r="L68" s="1"/>
  <c r="L11" i="2"/>
  <c r="L10"/>
  <c r="E10"/>
  <c r="I68" i="1"/>
  <c r="H51"/>
  <c r="H10"/>
  <c r="K16"/>
  <c r="L16" s="1"/>
  <c r="D10"/>
  <c r="E85"/>
  <c r="K85"/>
  <c r="D84"/>
  <c r="E30"/>
  <c r="K30"/>
  <c r="L30" s="1"/>
  <c r="E16"/>
  <c r="F99"/>
  <c r="D10" i="4" s="1"/>
  <c r="J159" i="6"/>
  <c r="J158" s="1"/>
  <c r="L159"/>
  <c r="H158"/>
  <c r="M107"/>
  <c r="L106"/>
  <c r="K14" i="3"/>
  <c r="E66" i="6"/>
  <c r="K66"/>
  <c r="F66"/>
  <c r="F51" s="1"/>
  <c r="K159"/>
  <c r="I159"/>
  <c r="G158"/>
  <c r="I158" s="1"/>
  <c r="E14" i="3"/>
  <c r="M38" i="6"/>
  <c r="N38"/>
  <c r="N136" l="1"/>
  <c r="E51" i="1"/>
  <c r="D83"/>
  <c r="D99"/>
  <c r="E46" i="2"/>
  <c r="C64"/>
  <c r="J64" s="1"/>
  <c r="J47" s="1"/>
  <c r="J46" s="1"/>
  <c r="H46"/>
  <c r="I47"/>
  <c r="L59"/>
  <c r="C82" i="6"/>
  <c r="G99" i="1"/>
  <c r="I73" i="6"/>
  <c r="C99" i="1"/>
  <c r="J83"/>
  <c r="J99" s="1"/>
  <c r="D6" i="6"/>
  <c r="D164" s="1"/>
  <c r="N19"/>
  <c r="J73"/>
  <c r="G82"/>
  <c r="G6" s="1"/>
  <c r="L85" i="1"/>
  <c r="K51"/>
  <c r="N135" i="6"/>
  <c r="J105"/>
  <c r="M136"/>
  <c r="J10" i="1"/>
  <c r="G105" i="6"/>
  <c r="N106"/>
  <c r="E83"/>
  <c r="L83"/>
  <c r="M83" s="1"/>
  <c r="L7"/>
  <c r="I51" i="1"/>
  <c r="C105" i="6"/>
  <c r="E105" s="1"/>
  <c r="F48"/>
  <c r="E48"/>
  <c r="K7"/>
  <c r="E7"/>
  <c r="M19"/>
  <c r="N73"/>
  <c r="J48"/>
  <c r="L48"/>
  <c r="N48" s="1"/>
  <c r="I48"/>
  <c r="H83" i="1"/>
  <c r="H99" s="1"/>
  <c r="J51"/>
  <c r="I10"/>
  <c r="K84"/>
  <c r="L84" s="1"/>
  <c r="E84"/>
  <c r="K10"/>
  <c r="E10"/>
  <c r="L105" i="6"/>
  <c r="M106"/>
  <c r="M135"/>
  <c r="K105"/>
  <c r="K158"/>
  <c r="M159"/>
  <c r="M66"/>
  <c r="N66"/>
  <c r="L158"/>
  <c r="N159"/>
  <c r="N158" s="1"/>
  <c r="C6" l="1"/>
  <c r="C164" s="1"/>
  <c r="E82"/>
  <c r="E64" i="2"/>
  <c r="I46"/>
  <c r="H64"/>
  <c r="E10" i="4" s="1"/>
  <c r="B10"/>
  <c r="F10" s="1"/>
  <c r="I82" i="6"/>
  <c r="G164"/>
  <c r="L51" i="1"/>
  <c r="M158" i="6"/>
  <c r="N105"/>
  <c r="N83"/>
  <c r="L10" i="1"/>
  <c r="I105" i="6"/>
  <c r="N7"/>
  <c r="F82"/>
  <c r="M105"/>
  <c r="K82"/>
  <c r="L82"/>
  <c r="M7"/>
  <c r="F164"/>
  <c r="M48"/>
  <c r="I83" i="1"/>
  <c r="I99"/>
  <c r="J82" i="6"/>
  <c r="K83" i="1"/>
  <c r="L83" s="1"/>
  <c r="E83"/>
  <c r="F6" i="6" l="1"/>
  <c r="K64" i="2"/>
  <c r="I64"/>
  <c r="I6" i="6"/>
  <c r="J6"/>
  <c r="J164" s="1"/>
  <c r="E6"/>
  <c r="K6"/>
  <c r="N82"/>
  <c r="M82"/>
  <c r="L6"/>
  <c r="H164"/>
  <c r="I164" s="1"/>
  <c r="C10" i="4"/>
  <c r="G10" s="1"/>
  <c r="K99" i="1"/>
  <c r="L99" s="1"/>
  <c r="E99"/>
  <c r="K164" i="6"/>
  <c r="E164"/>
  <c r="L64" i="2" l="1"/>
  <c r="K47"/>
  <c r="M6" i="6"/>
  <c r="N6"/>
  <c r="N164" s="1"/>
  <c r="L164"/>
  <c r="M164" s="1"/>
  <c r="K46" i="2" l="1"/>
  <c r="L46" s="1"/>
  <c r="L47"/>
</calcChain>
</file>

<file path=xl/sharedStrings.xml><?xml version="1.0" encoding="utf-8"?>
<sst xmlns="http://schemas.openxmlformats.org/spreadsheetml/2006/main" count="576" uniqueCount="402">
  <si>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</si>
  <si>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Інші програми та заходи у сфері охорони здоров`я</t>
  </si>
  <si>
    <t>3718710</t>
  </si>
  <si>
    <t>Резервний фонд місцевого бюджету</t>
  </si>
  <si>
    <t>Утримання та розвиток автомобільних доріг та дорожньої інфраструктури за рахунок коштів місцевого бюджету</t>
  </si>
  <si>
    <t>(грн.)</t>
  </si>
  <si>
    <t>402100</t>
  </si>
  <si>
    <t>Головний розпорядник коштів,
 назва програми</t>
  </si>
  <si>
    <t>Надання пільгових довгострокових кредитів молодим сім’ям та одиноким молодим громадянам на будівництво/придбання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</si>
  <si>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</si>
  <si>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</si>
  <si>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Всього кредитування</t>
  </si>
  <si>
    <t xml:space="preserve">Найменування </t>
  </si>
  <si>
    <t>Дефіцит-профіцит</t>
  </si>
  <si>
    <t>Фінансування за активними операціями</t>
  </si>
  <si>
    <t>Повернення бюджетних коштів з депозитів</t>
  </si>
  <si>
    <t>Розміщення бюджетних коштів на депозитах</t>
  </si>
  <si>
    <t>Зміни обсягів готівкових коштів</t>
  </si>
  <si>
    <t>На початок періоду</t>
  </si>
  <si>
    <t>На кінець звітного періоду</t>
  </si>
  <si>
    <t>Кошти, що передаються із загального фонду бюджету до бюджету розвитку (спеціального фонду)</t>
  </si>
  <si>
    <t>Інші розрахунки</t>
  </si>
  <si>
    <t>№ п/п</t>
  </si>
  <si>
    <t>Назва адміністративно-територіальних одиниць/ напрямку субвенції</t>
  </si>
  <si>
    <t>1</t>
  </si>
  <si>
    <t>Всього по місцевих бюджетах</t>
  </si>
  <si>
    <t>2</t>
  </si>
  <si>
    <t>4</t>
  </si>
  <si>
    <t>5</t>
  </si>
  <si>
    <t>3710000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</si>
  <si>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</si>
  <si>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</si>
  <si>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</si>
  <si>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Неподаткові надходження</t>
  </si>
  <si>
    <t>Плата за надання адміністративних послуг</t>
  </si>
  <si>
    <t>Інші надходження</t>
  </si>
  <si>
    <t>Інші джерела власних надходжень бюджетних установ</t>
  </si>
  <si>
    <t>Відхилення (+,-)</t>
  </si>
  <si>
    <t>ДОХОДИ-всього</t>
  </si>
  <si>
    <t>3000</t>
  </si>
  <si>
    <t>Всього по програмі</t>
  </si>
  <si>
    <t xml:space="preserve">Уточнений план на рік </t>
  </si>
  <si>
    <t>01</t>
  </si>
  <si>
    <t>Будівництво освітніх установ та закладів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</si>
  <si>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</si>
  <si>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Членські внески до асоціацій органів місцевого самоврядування</t>
  </si>
  <si>
    <t>Інші програми та заходи у сфері освіти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</si>
  <si>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</si>
  <si>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</si>
  <si>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</si>
  <si>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</si>
  <si>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Стипендії</t>
  </si>
  <si>
    <t>Усього видатків з трансфертами, що передаються до інших бюджетів за економічною класифікацією видатків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</si>
  <si>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</si>
  <si>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</si>
  <si>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</si>
  <si>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</si>
  <si>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</si>
  <si>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</si>
  <si>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</si>
  <si>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</si>
  <si>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</si>
  <si>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</si>
  <si>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</si>
  <si>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енергоносієв</t>
  </si>
  <si>
    <t>Оплата теплопостачання</t>
  </si>
  <si>
    <t>Оплата водопостачання та водовідведення</t>
  </si>
  <si>
    <t>Оплата електроенергіє</t>
  </si>
  <si>
    <t>Оплата природного газу</t>
  </si>
  <si>
    <t>Оплата інших енергоносієв</t>
  </si>
  <si>
    <t>Дослідження і розробки, окремі заходи по реалізаціє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</si>
  <si>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</si>
  <si>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реалізаціє державних (регіональних) програм, не віднесені до заходів розвитку</t>
  </si>
  <si>
    <t>Поточні трансферти</t>
  </si>
  <si>
    <t>Субсидіє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</si>
  <si>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</si>
  <si>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2630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</si>
  <si>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</si>
  <si>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</si>
  <si>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</si>
  <si>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інші виплати населенню</t>
  </si>
  <si>
    <t>інші поточні видатки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</si>
  <si>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</si>
  <si>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</si>
  <si>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</si>
  <si>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</si>
  <si>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</si>
  <si>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</si>
  <si>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</si>
  <si>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</si>
  <si>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об'єктів</t>
  </si>
  <si>
    <t>3130</t>
  </si>
  <si>
    <t>Капітальний ремонт</t>
  </si>
  <si>
    <t>3131</t>
  </si>
  <si>
    <t>Капітальний ремонт житлового фонду (приміщень)</t>
  </si>
  <si>
    <t>3132</t>
  </si>
  <si>
    <t>Капітальний ремонт інших об'єктів</t>
  </si>
  <si>
    <t>3140</t>
  </si>
  <si>
    <t>Реконструкція та реставрація</t>
  </si>
  <si>
    <t>3141</t>
  </si>
  <si>
    <t>Реконструкція житлового фонду (приміщень)</t>
  </si>
  <si>
    <t>3142</t>
  </si>
  <si>
    <t>Реконструкція та реставрація інших об'єктів</t>
  </si>
  <si>
    <t>3143</t>
  </si>
  <si>
    <t>Реставрація пам'яток культури, історії та архітектури</t>
  </si>
  <si>
    <t>3160</t>
  </si>
  <si>
    <t>Придбання землі та нематеріальних активів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</si>
  <si>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</si>
  <si>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</si>
  <si>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</si>
  <si>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</si>
  <si>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</si>
  <si>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</si>
  <si>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Кредитування - всього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</si>
  <si>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</si>
  <si>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</si>
  <si>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8821</t>
  </si>
  <si>
    <t>8822</t>
  </si>
  <si>
    <t>Повернення пільгових довгострокових кредитів, наданих молодим сім’ям та одиноким молодим громадянам на будівництво/ придбання житла</t>
  </si>
  <si>
    <t>8830</t>
  </si>
  <si>
    <t>Довгострокові кредити індивідуальним забудовникам житла на селі  та їх повернення</t>
  </si>
  <si>
    <t>8831</t>
  </si>
  <si>
    <t>8832</t>
  </si>
  <si>
    <t>Кредитування за економічною класифікацією видатків та кредитування</t>
  </si>
  <si>
    <t>Внутрішнє кредитування</t>
  </si>
  <si>
    <t>Надання внутрішніх кредитів</t>
  </si>
  <si>
    <t>Надання інших внутрішніх кредитів</t>
  </si>
  <si>
    <t>Повернення внутрішніх кредитів</t>
  </si>
  <si>
    <t>Повернення інших внутрішніх кредитів</t>
  </si>
  <si>
    <t>Дефіцит-профіцит (джерела фінансування)</t>
  </si>
  <si>
    <t>На кінець періоду</t>
  </si>
  <si>
    <t>Кошти, що передаються із загального фонду бюджету до бюджету розвитку (спеціального фонду) </t>
  </si>
  <si>
    <t>інші розрахунки</t>
  </si>
  <si>
    <t>Забезпечення діяльності інших закладів в галузі культури і мистецтва</t>
  </si>
  <si>
    <t>Фінансування за борговими операціями</t>
  </si>
  <si>
    <t>Внутрішні зобов'язання</t>
  </si>
  <si>
    <t>Всього видатків:</t>
  </si>
  <si>
    <t>Код ВКВ/ ТПКВКМБ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</si>
  <si>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</t>
  </si>
  <si>
    <t>Спеціальний  фонд</t>
  </si>
  <si>
    <t>% виконання звітної дати до уточненого плану на рік</t>
  </si>
  <si>
    <t>% виконання до уточненого плану на рік та кошторисних призначень на рік (власні надходження)</t>
  </si>
  <si>
    <t>0100000</t>
  </si>
  <si>
    <t>0110000</t>
  </si>
  <si>
    <t>0110150</t>
  </si>
  <si>
    <t>0117680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</si>
  <si>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</si>
  <si>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</si>
  <si>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</si>
  <si>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коштів від відшкодування втрат сільськогосподарського і лісогосподарського виробництва  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</si>
  <si>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</si>
  <si>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</si>
  <si>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</si>
  <si>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</si>
  <si>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</si>
  <si>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Інші субвенції з місцевого бюджету</t>
  </si>
  <si>
    <t>Всього :</t>
  </si>
  <si>
    <t>Код</t>
  </si>
  <si>
    <t>Найменування доходів згідно із бюджетною класифікацією</t>
  </si>
  <si>
    <t>Загальний фонд</t>
  </si>
  <si>
    <t>Спеціальний фонд</t>
  </si>
  <si>
    <t>Всього по обох фондах</t>
  </si>
  <si>
    <t>Виконання на звітну дату</t>
  </si>
  <si>
    <t>% виконання до уточненого плану на рік</t>
  </si>
  <si>
    <t>% виконання  до уточненого плану на рік</t>
  </si>
  <si>
    <t>Разом доходів</t>
  </si>
  <si>
    <t>КВК/
КПКВК</t>
  </si>
  <si>
    <t>Надання загальної середньої освіти закладами загальної середньої освіти</t>
  </si>
  <si>
    <t>Податок на доходи фізичних осіб,що сплачується податковими агентами,із доходів платника податку у вигляді заробітної плати</t>
  </si>
  <si>
    <t>Податок на доходи фізичних осіб, що сплачується податковими агнетами,із доходів платника податку інших ніж заробітна плата</t>
  </si>
  <si>
    <t>Податок на доходи фізичних осіб,що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</si>
  <si>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</si>
  <si>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 </t>
  </si>
  <si>
    <t xml:space="preserve">Рентна плата за спеціальне використання лісових ресурсів 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</si>
  <si>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</si>
  <si>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Плата за користування надрами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</si>
  <si>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</si>
  <si>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</si>
  <si>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податків</t>
  </si>
  <si>
    <t>Пальне</t>
  </si>
  <si>
    <t>Акцизний податок з ввезених на митну територію України підакцизних податків</t>
  </si>
  <si>
    <t>Акцизний податок з реалізації субєктами господарювання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</si>
  <si>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</si>
  <si>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</si>
  <si>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</si>
  <si>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</si>
  <si>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 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</si>
  <si>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</si>
  <si>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</si>
  <si>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</si>
  <si>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</si>
  <si>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 </t>
  </si>
  <si>
    <t>Туристичний збір, сплачений фізичними особами </t>
  </si>
  <si>
    <t>Єдиний податок</t>
  </si>
  <si>
    <t>Єдиний податок з юридичних осіб 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</si>
  <si>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</si>
  <si>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</si>
  <si>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</si>
  <si>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</si>
  <si>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</si>
  <si>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</si>
  <si>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</si>
  <si>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</si>
  <si>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інших адміністративних послуг</t>
  </si>
  <si>
    <t>Державне мито</t>
  </si>
  <si>
    <t>Державне мито,що сплачується за місцем розгляду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</si>
  <si>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</si>
  <si>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</si>
  <si>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</si>
  <si>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</si>
  <si>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Благодійні внески, гранти та дарунки отримані від інших установ організацій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</si>
  <si>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</si>
  <si>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</si>
  <si>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</si>
  <si>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</si>
  <si>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</si>
  <si>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</si>
  <si>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</si>
  <si>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</si>
  <si>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</si>
  <si>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дотації з державного бюджету</t>
  </si>
  <si>
    <t>Кам'янська сільська рада(відповідльний виконавець)</t>
  </si>
  <si>
    <t>0111010</t>
  </si>
  <si>
    <t>Надання дошкільної освіти</t>
  </si>
  <si>
    <t>0111021</t>
  </si>
  <si>
    <t>0111031</t>
  </si>
  <si>
    <t>0111080</t>
  </si>
  <si>
    <t>Надання спеціалізованої освіти мистецькими школами</t>
  </si>
  <si>
    <t>0111200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</si>
  <si>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</si>
  <si>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</si>
  <si>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</si>
  <si>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</si>
  <si>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</si>
  <si>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0113124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</si>
  <si>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</si>
  <si>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</si>
  <si>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</si>
  <si>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</si>
  <si>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Організація та проведення громадських робіт</t>
  </si>
  <si>
    <t>0113241</t>
  </si>
  <si>
    <t>0113242</t>
  </si>
  <si>
    <t>0114081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</si>
  <si>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</si>
  <si>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</si>
  <si>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</si>
  <si>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</si>
  <si>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0117325</t>
  </si>
  <si>
    <t>Будівництво споруд, установ та закладів фізичної культури і спорту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</si>
  <si>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</si>
  <si>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</si>
  <si>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0117390</t>
  </si>
  <si>
    <t>Розвиток мережі центрів надання адміністративних послуг</t>
  </si>
  <si>
    <t>0117461</t>
  </si>
  <si>
    <t>0118313</t>
  </si>
  <si>
    <t>Ліквідація іншого забруднення навколишнього природного середовища</t>
  </si>
  <si>
    <t>0119800</t>
  </si>
  <si>
    <t>3700000</t>
  </si>
  <si>
    <t>Фінансовий відділ (головний розпорядник)</t>
  </si>
  <si>
    <t>Фінансовий відділ (відповідльний виконавець)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</si>
  <si>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</si>
  <si>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</si>
  <si>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Виконання доходів сільського бюджету</t>
  </si>
  <si>
    <t xml:space="preserve">Виконання видатків сільського бюджету </t>
  </si>
  <si>
    <t>0113230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</si>
  <si>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</si>
  <si>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0117321</t>
  </si>
  <si>
    <t xml:space="preserve">Виконання надання та повернення кредитів сільського бюджету </t>
  </si>
  <si>
    <t>Кам'янська сільська рада</t>
  </si>
  <si>
    <t xml:space="preserve">Фінансовий відділ 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</si>
  <si>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</si>
  <si>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по сільському бюджету</t>
  </si>
  <si>
    <t xml:space="preserve">Кам'янська сільська рада </t>
  </si>
  <si>
    <t>Програма забезпечення пільговим відпуском лікарських засобів окремим групам населення та за певними категоріями захорювань у разі амбулаторного лікування мешканців Кам'янської сільської ради на 2021-2023 роки</t>
  </si>
  <si>
    <t>Програма надання соціальних гарантій фізичним особам, які надають соціальні посуги з догляду на непрофесійній основі громадянам похилого віку, особам з інвалідністю, хворим, які не здатні до самообслугоування і потребують сторонньої допомоги на 2021-2023 роки</t>
  </si>
  <si>
    <t>Програма "Турбота" на 2022-2024 роки</t>
  </si>
  <si>
    <t>Програма благоустрою населених пунктів Кам'янської сільської ради на 2022-2024 рік</t>
  </si>
  <si>
    <t>Джерела фінансування сільського бюджету</t>
  </si>
  <si>
    <r>
      <t>Інші неподаткові надходження</t>
    </r>
    <r>
      <rPr>
        <sz val="10"/>
        <rFont val="Times New Roman"/>
        <family val="1"/>
        <charset val="204"/>
      </rPr>
      <t> </t>
    </r>
  </si>
  <si>
    <r>
      <t>Кам</t>
    </r>
    <r>
      <rPr>
        <b/>
        <sz val="10"/>
        <color indexed="8"/>
        <rFont val="Calibri"/>
        <family val="2"/>
        <charset val="204"/>
      </rPr>
      <t>'</t>
    </r>
    <r>
      <rPr>
        <b/>
        <sz val="10"/>
        <color indexed="8"/>
        <rFont val="Times New Roman"/>
        <family val="1"/>
        <charset val="204"/>
      </rPr>
      <t>янська сільська рада (головний розпорядник)</t>
    </r>
  </si>
  <si>
    <t>Капітальний ремонт дороги вулиці від № 17 до №86 та від №3 до кладовища в с. Воловиця Іршавського району.</t>
  </si>
  <si>
    <t>Реконструкція будівлі Кам`янської сільської ради під ЦНАП по вул. Українській, 1 с. Кам`янське, Іршавський район</t>
  </si>
  <si>
    <t>Реконструкція частини будівлі під денний центр соціально-психологічної допомоги особам, які постраждали від домашнього насильства та насильства за ознакою статі, по вулиці Центральній , 71 а в с. Кам′янське Берегівського району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</si>
  <si>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періоду, в тому числі по об'єктах:</t>
  </si>
  <si>
    <t>Залишок субвенції на початок року</t>
  </si>
  <si>
    <t>3</t>
  </si>
  <si>
    <t>Касові видатки</t>
  </si>
  <si>
    <t>Субвенція з місцевого бюджету на розвиток мережі центрів надання адміністративних послуг за рахунок залишку коштів відповідної субвенції з державного бюджету, що утворився на початок бюджетного періоду, в тому числі по об'єктах: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</si>
  <si>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статі, за рахунок залишку коштів відповідної субвенції з державного бюджету, що утворився на початок бюджетного періоду, в тому числі по об'єктах: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</si>
  <si>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</si>
  <si>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</si>
  <si>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</si>
  <si>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</si>
  <si>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</si>
  <si>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від продажу основного капіталу  </t>
  </si>
  <si>
    <t>3719770</t>
  </si>
  <si>
    <t xml:space="preserve">Програма розвитку центру надання адміністративних послуг Кам'янської сільської ради на 2022-2024 роки </t>
  </si>
  <si>
    <t>14040100</t>
  </si>
  <si>
    <t>14040200</t>
  </si>
  <si>
    <t>18010100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</si>
  <si>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</si>
  <si>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31010200</t>
  </si>
  <si>
    <t>31000000</t>
  </si>
  <si>
    <t>31010000</t>
  </si>
  <si>
    <t>Євгенія АНДРЕЛА</t>
  </si>
  <si>
    <t>Інші дотації з місцевого бюджету</t>
  </si>
  <si>
    <t>Будівництво інших об`єктів комунальної власності</t>
  </si>
  <si>
    <t>0117330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</si>
  <si>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</si>
  <si>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</si>
  <si>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</si>
  <si>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</si>
  <si>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Кошти від відчуження майна, що належить Автономній Республіці Крим та майна, що перебуває в комунальній власності  </t>
  </si>
  <si>
    <t>1.1</t>
  </si>
  <si>
    <t>1.2</t>
  </si>
  <si>
    <t>1.3</t>
  </si>
  <si>
    <t>за призначенням, тобто на  об'єкти (заходи) бюджетної програми за відповідним КПКВК, які були передбачені порядком та умовами надання тієї чи іншої субвенції</t>
  </si>
  <si>
    <t>Секретар сільської ради</t>
  </si>
  <si>
    <t>Секретар сільської  ради</t>
  </si>
  <si>
    <t xml:space="preserve">Додаток № 1
до  рішення сільської ради   </t>
  </si>
  <si>
    <t>Додаток № 2
до  рішення сільської ради</t>
  </si>
  <si>
    <t>Додаток № 3
до  рішення сільської ради</t>
  </si>
  <si>
    <t>Додаток № 4
до  рішення сільської ради</t>
  </si>
  <si>
    <t>Транспортний податок з фізичних осіб</t>
  </si>
  <si>
    <t>0118330</t>
  </si>
  <si>
    <t>Інша діяльність у сфері екології та охорони природних ресурсів</t>
  </si>
  <si>
    <t>Субвенція з державного бюджету місцевим бюджетам на соціально-економічний розвиток окремих територій</t>
  </si>
  <si>
    <t>Субвенція з місцевого бюджету на фінансовезабезпечення утриманя вулиць і доріг комунальної власності місцевого значення</t>
  </si>
  <si>
    <t>Капітальний ремонт фасаду основної будівлі Кам`янського закладу загальної середньої освіти І-ІІІ ступенів із облаштуванням вхідних груп та впровадженням заходів для забезпечення умов Берегівського району.інклюзивності в с.Кам`янське по вул.Мукачівській,4, Берегівського району</t>
  </si>
  <si>
    <t>Відновлення пропускної спроможності русла р. Іршавка на території с. Кам`янське, Берегівськогорайону, Закарпатської області. Капітальний ремонт.І-ша черга</t>
  </si>
  <si>
    <t xml:space="preserve">Уточнений план на 2023 рік </t>
  </si>
  <si>
    <t>Уточнений план на 2023 рік 
(кошторис - власні надходження)</t>
  </si>
  <si>
    <t>Уточнений план на 2023 рік (спецфонд кошторисні призначення)</t>
  </si>
  <si>
    <t>Уточнений план на 2023 рік
(розпис)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</si>
  <si>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</si>
  <si>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0115061</t>
  </si>
  <si>
    <t>0118110</t>
  </si>
  <si>
    <t>Заходи із запобігання та ліквідації надзвичайних ситуацій та наслідків стихійного лиха</t>
  </si>
  <si>
    <t>Програми забезпечення перебування внутрішньо переміщених та/або евакуйованих осіб у закладах комунальної форми власності і приватного сектору та забезпечення першочергових потреб цивільного населення для їх життєдіяльності в умовах дії воєнного стану у Кам’янській  сільській територіальній громаді на 2023 рік</t>
  </si>
  <si>
    <t>Програма з організації та проведення оплачуваних громадських робіт по Кам'янській сільській раді на 2021-2023 роки</t>
  </si>
  <si>
    <t>Програма капітального, поточного, поточно-середнього ремонту та утримання вулиць і доріг місцевого значення Кам′янської сільської територіальної громади на 2021-2023 роки</t>
  </si>
  <si>
    <t>Програма Поліцейський офіцер громади Кам'янської територіальної громади на 2023-2025 роки (Берегівський РВП ГУНП в Закарпатській обл.)</t>
  </si>
  <si>
    <t>Залишок асигнувань до кінця року</t>
  </si>
  <si>
    <t>Спрямовано за  січень-березень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</si>
  <si>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</si>
  <si>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</si>
  <si>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Перераховано до державного бюджету</t>
  </si>
  <si>
    <t>Державне мито, пов`язане з видачею та оформленням закордонних паспортів (посвідок) та паспортів громадян України</t>
  </si>
  <si>
    <t>0116081</t>
  </si>
  <si>
    <t>Будівництво житла для окремих категорій населення відповідно до законодавства</t>
  </si>
  <si>
    <t>Профінансовано за січень-червень</t>
  </si>
  <si>
    <t>Надходження від орендної плати за користування цілісним майновим комплепксом та іншим державним чи комунальним майном</t>
  </si>
  <si>
    <t>Надходження від орендної плати за користування цілісним майновим комплепксом та іншим майном, що перебуває у комунальній власності</t>
  </si>
  <si>
    <t>% виконання 2023 року до 2022 року</t>
  </si>
  <si>
    <t>% виконання 2023 року до 2023 року</t>
  </si>
  <si>
    <t>Програма «Розвиток спортивно-масової
роботи на 2023-2025 роки»</t>
  </si>
  <si>
    <t>Програма здійснення землеустрою на території Кам'янської сільської ради на 2021-2024 роки</t>
  </si>
  <si>
    <t>Програма запобігання ліквідації забруднення навколишнього природного середовища на 2021-2023 роки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</si>
  <si>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</si>
  <si>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Субвенція з місцевого бюджету на виконання інвестиційних проектів</t>
  </si>
  <si>
    <t>за девять місяців 2023 року</t>
  </si>
  <si>
    <t>за девять місяців 2023 рік</t>
  </si>
  <si>
    <t xml:space="preserve">Інформація про спрямування та використання коштів залишку субвенцій з державного та обласного бюджетів, що утворився станом на 1 жовтня 2023 року по бюджету Кам'янської сільської територіальної громади </t>
  </si>
  <si>
    <t>за дев`ять місяців 2023 року</t>
  </si>
  <si>
    <t>219 990,80 2</t>
  </si>
  <si>
    <t>3 484 110,00 5</t>
  </si>
  <si>
    <t xml:space="preserve">Виконання інвестиційних проектів за рахунок
субвенцій з інших бюджетів </t>
  </si>
  <si>
    <t>0117368</t>
  </si>
  <si>
    <t>0117520</t>
  </si>
  <si>
    <t>Реалізація Національної програми інформатизації</t>
  </si>
  <si>
    <t>Проведення експертної грошової оцінки земельної
ділянки чи права на неї</t>
  </si>
  <si>
    <t>0117650</t>
  </si>
  <si>
    <r>
      <t>Відділ освіти, сім'ї, молоді та спорту, культури і туризму Кам</t>
    </r>
    <r>
      <rPr>
        <b/>
        <sz val="10"/>
        <color indexed="8"/>
        <rFont val="Calibri"/>
        <family val="2"/>
        <charset val="204"/>
      </rPr>
      <t>'</t>
    </r>
    <r>
      <rPr>
        <b/>
        <sz val="10"/>
        <color indexed="8"/>
        <rFont val="Times New Roman"/>
        <family val="1"/>
        <charset val="204"/>
      </rPr>
      <t>янської сільської ради (головний розпорядник)</t>
    </r>
  </si>
  <si>
    <t>Відділ освіти, сім'ї, молоді та спорту, культури і туризму Кам'янської сільської ради (відповідльний виконавець)</t>
  </si>
  <si>
    <t>0600000</t>
  </si>
  <si>
    <t>0610000</t>
  </si>
  <si>
    <t>Керівництво і управління у відповідній сфері у
містах (місті Києві), селищах, села</t>
  </si>
  <si>
    <t>0611010</t>
  </si>
  <si>
    <t>0610160</t>
  </si>
  <si>
    <t>Надання загальної середньої освіти закладами
загальної середньої освіти за рахунок коштів
місцевого бюджету</t>
  </si>
  <si>
    <t>0611021</t>
  </si>
  <si>
    <t>Надання загальної середньої освіти закладами
загальної середньої освіти за рахунок освітньої
субвенції</t>
  </si>
  <si>
    <t>0611031</t>
  </si>
  <si>
    <t>Надання спеціалізованої освіти мистецькими
школами</t>
  </si>
  <si>
    <t>Забезпечення діяльності інших закладів у сфері
освіти</t>
  </si>
  <si>
    <t xml:space="preserve">Надання освіти за рахунок субвенції з державного
бюджету місцевим бюджетам на надання державної
підтримки особам з особливими освітніми
потребами
</t>
  </si>
  <si>
    <t>Надання освіти за рахунок залишку коштів за
субвенцією з державного бюджету місцевим
бюджетам на надання державної підтримки особам
з особливими освітніми потребами на кінець
бюджетного періоду</t>
  </si>
  <si>
    <t>0611080</t>
  </si>
  <si>
    <t>0611141</t>
  </si>
  <si>
    <t>0611142</t>
  </si>
  <si>
    <t>0611200</t>
  </si>
  <si>
    <t>0611210</t>
  </si>
  <si>
    <t>0617321</t>
  </si>
  <si>
    <t>0614081</t>
  </si>
  <si>
    <t>Уточнений план на січень -вересень</t>
  </si>
  <si>
    <t>Касові видатки січень -вересень</t>
  </si>
  <si>
    <t xml:space="preserve">Програми підвищення ефективності виконання повноважень органами виконавчої влади щодо державної регіональної політики 2023 рік </t>
  </si>
  <si>
    <t>Інформація про фінансування програм із сільського бюджету у дев'ять місяців 2023 року за станом на 01.10.2023 року</t>
  </si>
  <si>
    <t>Інформація про виконання сільського бюджету за дев'ять місяців 2022 та дев'ять місяців 2023 року</t>
  </si>
  <si>
    <t>за дев'ять місяців  2023 року</t>
  </si>
  <si>
    <t>від  09.11.2023 року № 1499</t>
  </si>
  <si>
    <t>від 09.11.2023 року № 1499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</si>
</sst>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;\-#,##0.00"/>
    <numFmt numFmtId="166" formatCode="_-* #,##0_р_._-;\-* #,##0_р_._-;_-* &quot;-&quot;_р_._-;_-@_-"/>
    <numFmt numFmtId="167" formatCode="_-* #,##0.00_р_._-;\-* #,##0.00_р_._-;_-* &quot;-&quot;??_р_._-;_-@_-"/>
  </numFmts>
  <fonts count="70">
    <font>
      <sz val="10"/>
      <color indexed="8"/>
      <name val="MS Sans Serif"/>
      <charset val="204"/>
    </font>
    <font>
      <sz val="8"/>
      <name val="Times New Roman"/>
      <family val="1"/>
      <charset val="204"/>
    </font>
    <font>
      <sz val="10"/>
      <name val="Helv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name val="Times New Roman Cyr"/>
      <family val="1"/>
      <charset val="204"/>
    </font>
    <font>
      <b/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44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7">
    <xf numFmtId="0" fontId="0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8" borderId="0" applyNumberFormat="0" applyBorder="0" applyAlignment="0" applyProtection="0"/>
    <xf numFmtId="0" fontId="19" fillId="12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9" borderId="0" applyNumberFormat="0" applyBorder="0" applyAlignment="0" applyProtection="0"/>
    <xf numFmtId="0" fontId="19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0" borderId="0"/>
    <xf numFmtId="0" fontId="49" fillId="0" borderId="0"/>
    <xf numFmtId="0" fontId="18" fillId="21" borderId="0" applyNumberFormat="0" applyBorder="0" applyAlignment="0" applyProtection="0"/>
    <xf numFmtId="0" fontId="19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18" borderId="0" applyNumberFormat="0" applyBorder="0" applyAlignment="0" applyProtection="0"/>
    <xf numFmtId="0" fontId="19" fillId="24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21" fillId="14" borderId="2" applyNumberFormat="0" applyAlignment="0" applyProtection="0"/>
    <xf numFmtId="0" fontId="21" fillId="5" borderId="2" applyNumberFormat="0" applyAlignment="0" applyProtection="0"/>
    <xf numFmtId="0" fontId="21" fillId="5" borderId="2" applyNumberFormat="0" applyAlignment="0" applyProtection="0"/>
    <xf numFmtId="0" fontId="22" fillId="12" borderId="3" applyNumberFormat="0" applyAlignment="0" applyProtection="0"/>
    <xf numFmtId="0" fontId="22" fillId="3" borderId="3" applyNumberFormat="0" applyAlignment="0" applyProtection="0"/>
    <xf numFmtId="0" fontId="23" fillId="12" borderId="2" applyNumberFormat="0" applyAlignment="0" applyProtection="0"/>
    <xf numFmtId="0" fontId="23" fillId="3" borderId="2" applyNumberFormat="0" applyAlignment="0" applyProtection="0"/>
    <xf numFmtId="0" fontId="24" fillId="9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top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9" applyNumberFormat="0" applyFill="0" applyAlignment="0" applyProtection="0"/>
    <xf numFmtId="0" fontId="32" fillId="26" borderId="10" applyNumberFormat="0" applyAlignment="0" applyProtection="0"/>
    <xf numFmtId="0" fontId="32" fillId="26" borderId="10" applyNumberFormat="0" applyAlignment="0" applyProtection="0"/>
    <xf numFmtId="0" fontId="33" fillId="26" borderId="1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3" borderId="2" applyNumberFormat="0" applyAlignment="0" applyProtection="0"/>
    <xf numFmtId="0" fontId="20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5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" fillId="0" borderId="0"/>
    <xf numFmtId="0" fontId="40" fillId="0" borderId="0"/>
    <xf numFmtId="0" fontId="12" fillId="0" borderId="0"/>
    <xf numFmtId="0" fontId="2" fillId="0" borderId="0"/>
    <xf numFmtId="0" fontId="4" fillId="0" borderId="0"/>
    <xf numFmtId="0" fontId="4" fillId="0" borderId="0"/>
    <xf numFmtId="0" fontId="20" fillId="0" borderId="0"/>
    <xf numFmtId="0" fontId="31" fillId="0" borderId="11" applyNumberFormat="0" applyFill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8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7" borderId="12" applyNumberFormat="0" applyFont="0" applyAlignment="0" applyProtection="0"/>
    <xf numFmtId="0" fontId="20" fillId="7" borderId="12" applyNumberFormat="0" applyFont="0" applyAlignment="0" applyProtection="0"/>
    <xf numFmtId="0" fontId="40" fillId="7" borderId="12" applyNumberFormat="0" applyFont="0" applyAlignment="0" applyProtection="0"/>
    <xf numFmtId="0" fontId="22" fillId="3" borderId="3" applyNumberFormat="0" applyAlignment="0" applyProtection="0"/>
    <xf numFmtId="0" fontId="22" fillId="27" borderId="3" applyNumberFormat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14" borderId="0" applyNumberFormat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15" fillId="0" borderId="0">
      <protection locked="0"/>
    </xf>
  </cellStyleXfs>
  <cellXfs count="30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4" fillId="0" borderId="0" xfId="132" applyNumberForma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wrapText="1"/>
    </xf>
    <xf numFmtId="4" fontId="12" fillId="0" borderId="0" xfId="0" applyNumberFormat="1" applyFont="1" applyFill="1" applyBorder="1" applyAlignment="1" applyProtection="1">
      <alignment horizontal="right"/>
    </xf>
    <xf numFmtId="0" fontId="4" fillId="0" borderId="0" xfId="132" applyNumberFormat="1" applyFill="1" applyBorder="1" applyAlignment="1" applyProtection="1">
      <alignment wrapText="1"/>
    </xf>
    <xf numFmtId="0" fontId="6" fillId="0" borderId="0" xfId="132" applyNumberFormat="1" applyFont="1" applyFill="1" applyBorder="1" applyAlignment="1" applyProtection="1"/>
    <xf numFmtId="4" fontId="4" fillId="0" borderId="0" xfId="132" applyNumberFormat="1" applyFill="1" applyBorder="1" applyAlignment="1" applyProtection="1"/>
    <xf numFmtId="165" fontId="8" fillId="3" borderId="14" xfId="0" applyNumberFormat="1" applyFont="1" applyFill="1" applyBorder="1" applyAlignment="1">
      <alignment horizontal="right" vertical="center" wrapText="1"/>
    </xf>
    <xf numFmtId="0" fontId="4" fillId="0" borderId="0" xfId="133" applyNumberFormat="1" applyFill="1" applyBorder="1" applyAlignment="1" applyProtection="1"/>
    <xf numFmtId="0" fontId="12" fillId="0" borderId="0" xfId="135" applyFont="1"/>
    <xf numFmtId="0" fontId="12" fillId="0" borderId="0" xfId="135" applyFont="1" applyAlignment="1">
      <alignment horizontal="right"/>
    </xf>
    <xf numFmtId="0" fontId="6" fillId="0" borderId="0" xfId="133" applyNumberFormat="1" applyFont="1" applyFill="1" applyBorder="1" applyAlignment="1" applyProtection="1"/>
    <xf numFmtId="0" fontId="44" fillId="0" borderId="0" xfId="133" applyFont="1" applyAlignment="1">
      <alignment horizontal="left" vertical="center"/>
    </xf>
    <xf numFmtId="0" fontId="4" fillId="0" borderId="0" xfId="133" applyNumberFormat="1" applyFill="1" applyBorder="1" applyAlignment="1" applyProtection="1">
      <alignment wrapText="1"/>
    </xf>
    <xf numFmtId="4" fontId="4" fillId="0" borderId="0" xfId="133" applyNumberFormat="1" applyFill="1" applyBorder="1" applyAlignment="1" applyProtection="1"/>
    <xf numFmtId="3" fontId="45" fillId="0" borderId="0" xfId="133" applyNumberFormat="1" applyFont="1" applyAlignment="1">
      <alignment horizontal="center" vertical="center"/>
    </xf>
    <xf numFmtId="0" fontId="9" fillId="0" borderId="15" xfId="139" applyFont="1" applyFill="1" applyBorder="1" applyAlignment="1">
      <alignment horizontal="left" vertical="center" wrapText="1"/>
    </xf>
    <xf numFmtId="164" fontId="8" fillId="0" borderId="15" xfId="139" applyNumberFormat="1" applyFont="1" applyBorder="1" applyAlignment="1">
      <alignment vertical="center"/>
    </xf>
    <xf numFmtId="4" fontId="8" fillId="0" borderId="15" xfId="133" applyNumberFormat="1" applyFont="1" applyFill="1" applyBorder="1" applyAlignment="1" applyProtection="1">
      <alignment horizontal="right" vertical="center"/>
    </xf>
    <xf numFmtId="4" fontId="8" fillId="0" borderId="15" xfId="133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vertical="center"/>
    </xf>
    <xf numFmtId="4" fontId="8" fillId="0" borderId="15" xfId="133" applyNumberFormat="1" applyFont="1" applyFill="1" applyBorder="1" applyAlignment="1" applyProtection="1">
      <alignment vertical="center"/>
    </xf>
    <xf numFmtId="3" fontId="11" fillId="0" borderId="15" xfId="135" applyNumberFormat="1" applyFont="1" applyBorder="1" applyAlignment="1">
      <alignment vertical="center" wrapText="1"/>
    </xf>
    <xf numFmtId="4" fontId="12" fillId="0" borderId="0" xfId="135" applyNumberFormat="1" applyFont="1"/>
    <xf numFmtId="0" fontId="47" fillId="0" borderId="0" xfId="135" applyFont="1"/>
    <xf numFmtId="4" fontId="12" fillId="0" borderId="0" xfId="139" applyNumberFormat="1" applyFont="1" applyFill="1" applyBorder="1" applyAlignment="1" applyProtection="1">
      <alignment horizontal="right"/>
    </xf>
    <xf numFmtId="4" fontId="11" fillId="0" borderId="15" xfId="135" applyNumberFormat="1" applyFont="1" applyBorder="1" applyAlignment="1">
      <alignment horizontal="right" vertical="center"/>
    </xf>
    <xf numFmtId="4" fontId="11" fillId="0" borderId="15" xfId="135" applyNumberFormat="1" applyFont="1" applyFill="1" applyBorder="1" applyAlignment="1">
      <alignment horizontal="right" vertical="center"/>
    </xf>
    <xf numFmtId="3" fontId="11" fillId="0" borderId="15" xfId="134" applyNumberFormat="1" applyFont="1" applyBorder="1" applyAlignment="1">
      <alignment vertical="center" wrapText="1"/>
    </xf>
    <xf numFmtId="4" fontId="11" fillId="0" borderId="15" xfId="134" applyNumberFormat="1" applyFont="1" applyBorder="1" applyAlignment="1">
      <alignment horizontal="right" vertical="center"/>
    </xf>
    <xf numFmtId="0" fontId="8" fillId="0" borderId="15" xfId="127" applyFont="1" applyBorder="1" applyAlignment="1">
      <alignment vertical="center" wrapText="1"/>
    </xf>
    <xf numFmtId="4" fontId="9" fillId="0" borderId="15" xfId="135" applyNumberFormat="1" applyFont="1" applyBorder="1" applyAlignment="1">
      <alignment horizontal="right" vertical="center"/>
    </xf>
    <xf numFmtId="3" fontId="11" fillId="0" borderId="15" xfId="134" applyNumberFormat="1" applyFont="1" applyFill="1" applyBorder="1" applyAlignment="1">
      <alignment vertical="center" wrapText="1"/>
    </xf>
    <xf numFmtId="3" fontId="9" fillId="0" borderId="15" xfId="134" applyNumberFormat="1" applyFont="1" applyBorder="1" applyAlignment="1">
      <alignment vertical="center"/>
    </xf>
    <xf numFmtId="3" fontId="9" fillId="0" borderId="15" xfId="134" applyNumberFormat="1" applyFont="1" applyBorder="1" applyAlignment="1">
      <alignment vertical="center" wrapText="1"/>
    </xf>
    <xf numFmtId="0" fontId="40" fillId="0" borderId="0" xfId="0" applyFont="1" applyFill="1"/>
    <xf numFmtId="0" fontId="11" fillId="0" borderId="0" xfId="0" applyNumberFormat="1" applyFont="1" applyFill="1" applyBorder="1" applyAlignment="1" applyProtection="1">
      <alignment vertical="top" wrapText="1"/>
    </xf>
    <xf numFmtId="0" fontId="52" fillId="0" borderId="0" xfId="0" applyNumberFormat="1" applyFont="1" applyFill="1" applyBorder="1" applyAlignment="1" applyProtection="1">
      <alignment horizontal="center" vertical="center" wrapText="1"/>
    </xf>
    <xf numFmtId="0" fontId="53" fillId="28" borderId="0" xfId="0" applyFont="1" applyFill="1"/>
    <xf numFmtId="0" fontId="54" fillId="0" borderId="0" xfId="0" applyFont="1" applyFill="1"/>
    <xf numFmtId="0" fontId="47" fillId="0" borderId="0" xfId="0" applyFont="1" applyFill="1"/>
    <xf numFmtId="49" fontId="12" fillId="0" borderId="0" xfId="0" applyNumberFormat="1" applyFont="1" applyFill="1" applyAlignment="1" applyProtection="1">
      <alignment horizontal="center"/>
    </xf>
    <xf numFmtId="0" fontId="40" fillId="0" borderId="0" xfId="0" applyNumberFormat="1" applyFont="1" applyFill="1" applyAlignment="1" applyProtection="1">
      <alignment horizontal="left" wrapText="1"/>
    </xf>
    <xf numFmtId="0" fontId="14" fillId="0" borderId="0" xfId="0" applyNumberFormat="1" applyFont="1" applyFill="1" applyBorder="1" applyAlignment="1" applyProtection="1"/>
    <xf numFmtId="4" fontId="0" fillId="0" borderId="0" xfId="0" applyNumberFormat="1" applyFill="1" applyBorder="1" applyAlignment="1" applyProtection="1"/>
    <xf numFmtId="0" fontId="56" fillId="0" borderId="0" xfId="0" applyNumberFormat="1" applyFont="1" applyFill="1" applyBorder="1" applyAlignment="1" applyProtection="1"/>
    <xf numFmtId="1" fontId="0" fillId="0" borderId="0" xfId="0" applyNumberFormat="1" applyFill="1" applyBorder="1" applyAlignment="1" applyProtection="1">
      <alignment horizontal="center"/>
    </xf>
    <xf numFmtId="4" fontId="47" fillId="0" borderId="0" xfId="135" applyNumberFormat="1" applyFont="1"/>
    <xf numFmtId="0" fontId="9" fillId="0" borderId="0" xfId="0" applyFont="1" applyFill="1"/>
    <xf numFmtId="0" fontId="12" fillId="0" borderId="0" xfId="0" applyFont="1" applyFill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2" fillId="28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28" borderId="0" xfId="0" applyFont="1" applyFill="1"/>
    <xf numFmtId="3" fontId="12" fillId="0" borderId="15" xfId="0" applyNumberFormat="1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1" fontId="47" fillId="0" borderId="15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164" fontId="12" fillId="0" borderId="0" xfId="0" applyNumberFormat="1" applyFont="1"/>
    <xf numFmtId="49" fontId="47" fillId="29" borderId="15" xfId="0" applyNumberFormat="1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12" fillId="29" borderId="15" xfId="0" applyFont="1" applyFill="1" applyBorder="1" applyAlignment="1">
      <alignment horizontal="center" vertical="center"/>
    </xf>
    <xf numFmtId="49" fontId="4" fillId="0" borderId="0" xfId="132" applyNumberFormat="1" applyFill="1" applyBorder="1" applyAlignment="1" applyProtection="1">
      <alignment horizontal="center"/>
    </xf>
    <xf numFmtId="165" fontId="8" fillId="3" borderId="15" xfId="0" applyNumberFormat="1" applyFont="1" applyFill="1" applyBorder="1" applyAlignment="1">
      <alignment horizontal="right" vertical="center" wrapText="1"/>
    </xf>
    <xf numFmtId="0" fontId="9" fillId="0" borderId="15" xfId="135" applyFont="1" applyBorder="1"/>
    <xf numFmtId="0" fontId="10" fillId="3" borderId="15" xfId="0" applyFont="1" applyFill="1" applyBorder="1" applyAlignment="1">
      <alignment vertical="center" wrapText="1"/>
    </xf>
    <xf numFmtId="165" fontId="10" fillId="3" borderId="15" xfId="0" applyNumberFormat="1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 applyProtection="1">
      <alignment vertical="center"/>
    </xf>
    <xf numFmtId="0" fontId="43" fillId="29" borderId="15" xfId="0" applyFont="1" applyFill="1" applyBorder="1" applyAlignment="1">
      <alignment vertical="center" wrapText="1"/>
    </xf>
    <xf numFmtId="164" fontId="43" fillId="29" borderId="15" xfId="0" applyNumberFormat="1" applyFont="1" applyFill="1" applyBorder="1" applyAlignment="1">
      <alignment horizontal="right" vertical="center" wrapText="1"/>
    </xf>
    <xf numFmtId="164" fontId="43" fillId="29" borderId="15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49" fontId="8" fillId="0" borderId="15" xfId="133" applyNumberFormat="1" applyFont="1" applyBorder="1" applyAlignment="1">
      <alignment horizontal="center" vertical="center"/>
    </xf>
    <xf numFmtId="49" fontId="10" fillId="30" borderId="15" xfId="133" applyNumberFormat="1" applyFont="1" applyFill="1" applyBorder="1" applyAlignment="1">
      <alignment horizontal="center" vertical="center"/>
    </xf>
    <xf numFmtId="0" fontId="10" fillId="30" borderId="15" xfId="133" applyFont="1" applyFill="1" applyBorder="1" applyAlignment="1">
      <alignment horizontal="left" vertical="center" wrapText="1"/>
    </xf>
    <xf numFmtId="4" fontId="10" fillId="30" borderId="15" xfId="133" applyNumberFormat="1" applyFont="1" applyFill="1" applyBorder="1" applyAlignment="1">
      <alignment vertical="center"/>
    </xf>
    <xf numFmtId="164" fontId="10" fillId="30" borderId="15" xfId="139" applyNumberFormat="1" applyFont="1" applyFill="1" applyBorder="1" applyAlignment="1">
      <alignment vertical="center"/>
    </xf>
    <xf numFmtId="4" fontId="10" fillId="30" borderId="15" xfId="133" applyNumberFormat="1" applyFont="1" applyFill="1" applyBorder="1" applyAlignment="1">
      <alignment horizontal="right" vertical="center"/>
    </xf>
    <xf numFmtId="4" fontId="10" fillId="30" borderId="15" xfId="133" applyNumberFormat="1" applyFont="1" applyFill="1" applyBorder="1" applyAlignment="1" applyProtection="1">
      <alignment vertical="center"/>
    </xf>
    <xf numFmtId="0" fontId="8" fillId="30" borderId="15" xfId="133" applyNumberFormat="1" applyFont="1" applyFill="1" applyBorder="1" applyAlignment="1" applyProtection="1">
      <alignment vertical="center"/>
    </xf>
    <xf numFmtId="3" fontId="11" fillId="30" borderId="15" xfId="135" applyNumberFormat="1" applyFont="1" applyFill="1" applyBorder="1" applyAlignment="1">
      <alignment vertical="center" wrapText="1"/>
    </xf>
    <xf numFmtId="164" fontId="8" fillId="30" borderId="15" xfId="139" applyNumberFormat="1" applyFont="1" applyFill="1" applyBorder="1" applyAlignment="1">
      <alignment vertical="center"/>
    </xf>
    <xf numFmtId="165" fontId="63" fillId="31" borderId="22" xfId="0" applyNumberFormat="1" applyFont="1" applyFill="1" applyBorder="1" applyAlignment="1">
      <alignment horizontal="right" vertical="center" wrapText="1"/>
    </xf>
    <xf numFmtId="165" fontId="63" fillId="0" borderId="22" xfId="0" applyNumberFormat="1" applyFont="1" applyFill="1" applyBorder="1" applyAlignment="1">
      <alignment horizontal="right" vertical="center" wrapText="1"/>
    </xf>
    <xf numFmtId="165" fontId="64" fillId="0" borderId="22" xfId="0" applyNumberFormat="1" applyFont="1" applyFill="1" applyBorder="1" applyAlignment="1">
      <alignment horizontal="right" vertical="center" wrapText="1"/>
    </xf>
    <xf numFmtId="4" fontId="9" fillId="0" borderId="15" xfId="135" applyNumberFormat="1" applyFont="1" applyBorder="1"/>
    <xf numFmtId="1" fontId="47" fillId="0" borderId="15" xfId="0" applyNumberFormat="1" applyFont="1" applyBorder="1" applyAlignment="1">
      <alignment horizontal="center" vertical="center"/>
    </xf>
    <xf numFmtId="3" fontId="47" fillId="0" borderId="15" xfId="0" applyNumberFormat="1" applyFont="1" applyBorder="1" applyAlignment="1">
      <alignment vertical="center" wrapText="1"/>
    </xf>
    <xf numFmtId="4" fontId="58" fillId="0" borderId="15" xfId="0" applyNumberFormat="1" applyFont="1" applyBorder="1" applyAlignment="1">
      <alignment horizontal="right" vertical="center"/>
    </xf>
    <xf numFmtId="164" fontId="58" fillId="0" borderId="15" xfId="0" applyNumberFormat="1" applyFont="1" applyBorder="1" applyAlignment="1">
      <alignment horizontal="right" vertical="center"/>
    </xf>
    <xf numFmtId="4" fontId="58" fillId="0" borderId="15" xfId="0" applyNumberFormat="1" applyFont="1" applyFill="1" applyBorder="1" applyAlignment="1" applyProtection="1">
      <alignment vertical="center"/>
    </xf>
    <xf numFmtId="164" fontId="58" fillId="0" borderId="15" xfId="0" applyNumberFormat="1" applyFont="1" applyBorder="1" applyAlignment="1">
      <alignment vertical="center"/>
    </xf>
    <xf numFmtId="0" fontId="47" fillId="0" borderId="15" xfId="0" applyFont="1" applyBorder="1" applyAlignment="1">
      <alignment vertical="center" wrapText="1"/>
    </xf>
    <xf numFmtId="1" fontId="12" fillId="0" borderId="15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vertical="center" wrapText="1"/>
    </xf>
    <xf numFmtId="4" fontId="7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4" fontId="7" fillId="0" borderId="15" xfId="0" applyNumberFormat="1" applyFont="1" applyFill="1" applyBorder="1" applyAlignment="1" applyProtection="1">
      <alignment vertical="center"/>
    </xf>
    <xf numFmtId="164" fontId="7" fillId="0" borderId="1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125" applyFont="1" applyBorder="1" applyAlignment="1">
      <alignment vertical="center" wrapText="1"/>
    </xf>
    <xf numFmtId="0" fontId="47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/>
    </xf>
    <xf numFmtId="0" fontId="7" fillId="0" borderId="15" xfId="103" applyFont="1" applyBorder="1" applyAlignment="1">
      <alignment horizontal="left" vertical="center" wrapText="1"/>
    </xf>
    <xf numFmtId="0" fontId="12" fillId="0" borderId="15" xfId="103" applyFont="1" applyBorder="1" applyAlignment="1">
      <alignment vertical="center" wrapText="1"/>
    </xf>
    <xf numFmtId="1" fontId="47" fillId="0" borderId="15" xfId="0" applyNumberFormat="1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wrapText="1"/>
    </xf>
    <xf numFmtId="3" fontId="47" fillId="0" borderId="15" xfId="0" applyNumberFormat="1" applyFont="1" applyFill="1" applyBorder="1" applyAlignment="1">
      <alignment vertical="center" wrapText="1"/>
    </xf>
    <xf numFmtId="0" fontId="58" fillId="0" borderId="15" xfId="0" applyFont="1" applyBorder="1" applyAlignment="1">
      <alignment horizontal="center" vertical="center"/>
    </xf>
    <xf numFmtId="0" fontId="58" fillId="0" borderId="15" xfId="0" applyFont="1" applyBorder="1" applyAlignment="1">
      <alignment vertical="center" wrapText="1"/>
    </xf>
    <xf numFmtId="0" fontId="58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NumberFormat="1" applyFont="1" applyFill="1" applyBorder="1" applyAlignment="1">
      <alignment vertical="center" wrapText="1"/>
    </xf>
    <xf numFmtId="49" fontId="58" fillId="32" borderId="15" xfId="132" applyNumberFormat="1" applyFont="1" applyFill="1" applyBorder="1" applyAlignment="1">
      <alignment horizontal="center" vertical="center"/>
    </xf>
    <xf numFmtId="0" fontId="58" fillId="32" borderId="15" xfId="132" applyFont="1" applyFill="1" applyBorder="1" applyAlignment="1">
      <alignment horizontal="left" vertical="center" wrapText="1"/>
    </xf>
    <xf numFmtId="4" fontId="58" fillId="32" borderId="15" xfId="132" applyNumberFormat="1" applyFont="1" applyFill="1" applyBorder="1" applyAlignment="1">
      <alignment horizontal="right" vertical="center"/>
    </xf>
    <xf numFmtId="4" fontId="7" fillId="32" borderId="15" xfId="132" applyNumberFormat="1" applyFont="1" applyFill="1" applyBorder="1" applyAlignment="1">
      <alignment horizontal="right" vertical="center"/>
    </xf>
    <xf numFmtId="4" fontId="7" fillId="32" borderId="15" xfId="132" applyNumberFormat="1" applyFont="1" applyFill="1" applyBorder="1" applyAlignment="1" applyProtection="1">
      <alignment vertical="center"/>
    </xf>
    <xf numFmtId="49" fontId="7" fillId="0" borderId="15" xfId="132" applyNumberFormat="1" applyFont="1" applyBorder="1" applyAlignment="1">
      <alignment horizontal="center" vertical="center"/>
    </xf>
    <xf numFmtId="0" fontId="7" fillId="0" borderId="15" xfId="132" applyFont="1" applyBorder="1" applyAlignment="1">
      <alignment vertical="center" wrapText="1"/>
    </xf>
    <xf numFmtId="4" fontId="7" fillId="0" borderId="15" xfId="132" applyNumberFormat="1" applyFont="1" applyBorder="1" applyAlignment="1">
      <alignment vertical="center" wrapText="1"/>
    </xf>
    <xf numFmtId="4" fontId="7" fillId="0" borderId="15" xfId="132" applyNumberFormat="1" applyFont="1" applyBorder="1" applyAlignment="1">
      <alignment horizontal="right" vertical="center"/>
    </xf>
    <xf numFmtId="4" fontId="7" fillId="0" borderId="15" xfId="132" applyNumberFormat="1" applyFont="1" applyFill="1" applyBorder="1" applyAlignment="1" applyProtection="1">
      <alignment vertical="center"/>
    </xf>
    <xf numFmtId="4" fontId="7" fillId="3" borderId="14" xfId="0" applyNumberFormat="1" applyFont="1" applyFill="1" applyBorder="1" applyAlignment="1">
      <alignment horizontal="right" vertical="center" wrapText="1"/>
    </xf>
    <xf numFmtId="4" fontId="58" fillId="32" borderId="15" xfId="132" applyNumberFormat="1" applyFont="1" applyFill="1" applyBorder="1" applyAlignment="1" applyProtection="1">
      <alignment vertical="center"/>
    </xf>
    <xf numFmtId="49" fontId="58" fillId="32" borderId="15" xfId="132" applyNumberFormat="1" applyFont="1" applyFill="1" applyBorder="1" applyAlignment="1" applyProtection="1">
      <alignment horizontal="center" vertical="center"/>
    </xf>
    <xf numFmtId="0" fontId="58" fillId="32" borderId="15" xfId="132" applyFont="1" applyFill="1" applyBorder="1" applyAlignment="1">
      <alignment vertical="center" wrapText="1"/>
    </xf>
    <xf numFmtId="1" fontId="58" fillId="29" borderId="15" xfId="0" applyNumberFormat="1" applyFont="1" applyFill="1" applyBorder="1" applyAlignment="1" applyProtection="1">
      <alignment horizontal="center" vertical="center"/>
    </xf>
    <xf numFmtId="2" fontId="58" fillId="29" borderId="15" xfId="0" applyNumberFormat="1" applyFont="1" applyFill="1" applyBorder="1" applyAlignment="1" applyProtection="1">
      <alignment horizontal="center" vertical="center" wrapText="1"/>
    </xf>
    <xf numFmtId="4" fontId="47" fillId="29" borderId="15" xfId="131" applyNumberFormat="1" applyFont="1" applyFill="1" applyBorder="1" applyAlignment="1" applyProtection="1">
      <alignment horizontal="right" vertical="center" wrapText="1"/>
    </xf>
    <xf numFmtId="164" fontId="58" fillId="29" borderId="15" xfId="0" applyNumberFormat="1" applyFont="1" applyFill="1" applyBorder="1" applyAlignment="1">
      <alignment horizontal="right" vertical="center"/>
    </xf>
    <xf numFmtId="4" fontId="47" fillId="29" borderId="15" xfId="0" applyNumberFormat="1" applyFont="1" applyFill="1" applyBorder="1" applyAlignment="1" applyProtection="1">
      <alignment vertical="center"/>
    </xf>
    <xf numFmtId="4" fontId="47" fillId="0" borderId="15" xfId="0" applyNumberFormat="1" applyFont="1" applyFill="1" applyBorder="1" applyAlignment="1" applyProtection="1">
      <alignment horizontal="right" vertical="center"/>
    </xf>
    <xf numFmtId="164" fontId="58" fillId="0" borderId="15" xfId="0" applyNumberFormat="1" applyFont="1" applyFill="1" applyBorder="1" applyAlignment="1">
      <alignment horizontal="right" vertical="center"/>
    </xf>
    <xf numFmtId="4" fontId="47" fillId="0" borderId="15" xfId="0" applyNumberFormat="1" applyFont="1" applyFill="1" applyBorder="1" applyAlignment="1" applyProtection="1">
      <alignment vertical="center"/>
    </xf>
    <xf numFmtId="4" fontId="12" fillId="0" borderId="15" xfId="0" applyNumberFormat="1" applyFont="1" applyFill="1" applyBorder="1" applyAlignment="1" applyProtection="1">
      <alignment horizontal="right" vertical="center"/>
    </xf>
    <xf numFmtId="164" fontId="7" fillId="0" borderId="15" xfId="0" applyNumberFormat="1" applyFont="1" applyFill="1" applyBorder="1" applyAlignment="1">
      <alignment horizontal="right" vertical="center"/>
    </xf>
    <xf numFmtId="4" fontId="12" fillId="0" borderId="15" xfId="0" applyNumberFormat="1" applyFont="1" applyFill="1" applyBorder="1" applyAlignment="1" applyProtection="1">
      <alignment vertical="center"/>
    </xf>
    <xf numFmtId="4" fontId="47" fillId="0" borderId="15" xfId="0" applyNumberFormat="1" applyFont="1" applyBorder="1" applyAlignment="1">
      <alignment vertical="center"/>
    </xf>
    <xf numFmtId="4" fontId="12" fillId="0" borderId="15" xfId="0" applyNumberFormat="1" applyFont="1" applyFill="1" applyBorder="1" applyAlignment="1">
      <alignment vertical="center"/>
    </xf>
    <xf numFmtId="4" fontId="12" fillId="0" borderId="15" xfId="130" applyNumberFormat="1" applyFont="1" applyBorder="1" applyAlignment="1">
      <alignment vertical="center"/>
    </xf>
    <xf numFmtId="4" fontId="47" fillId="0" borderId="15" xfId="130" applyNumberFormat="1" applyFont="1" applyBorder="1" applyAlignment="1">
      <alignment vertical="center"/>
    </xf>
    <xf numFmtId="4" fontId="58" fillId="3" borderId="15" xfId="0" applyNumberFormat="1" applyFont="1" applyFill="1" applyBorder="1" applyAlignment="1">
      <alignment horizontal="right" vertical="center" wrapText="1"/>
    </xf>
    <xf numFmtId="4" fontId="12" fillId="0" borderId="15" xfId="130" applyNumberFormat="1" applyFont="1" applyFill="1" applyBorder="1" applyAlignment="1">
      <alignment vertical="center"/>
    </xf>
    <xf numFmtId="0" fontId="47" fillId="0" borderId="15" xfId="0" applyFont="1" applyFill="1" applyBorder="1" applyAlignment="1">
      <alignment vertical="center" wrapText="1"/>
    </xf>
    <xf numFmtId="4" fontId="47" fillId="0" borderId="15" xfId="0" applyNumberFormat="1" applyFont="1" applyFill="1" applyBorder="1" applyAlignment="1">
      <alignment vertical="center"/>
    </xf>
    <xf numFmtId="4" fontId="58" fillId="0" borderId="15" xfId="0" applyNumberFormat="1" applyFont="1" applyFill="1" applyBorder="1" applyAlignment="1">
      <alignment horizontal="right" vertical="center"/>
    </xf>
    <xf numFmtId="4" fontId="12" fillId="28" borderId="15" xfId="142" applyNumberFormat="1" applyFont="1" applyFill="1" applyBorder="1" applyAlignment="1">
      <alignment vertical="center" wrapText="1"/>
    </xf>
    <xf numFmtId="4" fontId="12" fillId="0" borderId="15" xfId="0" applyNumberFormat="1" applyFont="1" applyBorder="1" applyAlignment="1">
      <alignment vertical="center"/>
    </xf>
    <xf numFmtId="4" fontId="58" fillId="0" borderId="15" xfId="132" applyNumberFormat="1" applyFont="1" applyBorder="1" applyAlignment="1">
      <alignment horizontal="right" vertical="center"/>
    </xf>
    <xf numFmtId="1" fontId="47" fillId="29" borderId="15" xfId="0" applyNumberFormat="1" applyFont="1" applyFill="1" applyBorder="1" applyAlignment="1">
      <alignment horizontal="center" vertical="center"/>
    </xf>
    <xf numFmtId="4" fontId="58" fillId="29" borderId="15" xfId="0" applyNumberFormat="1" applyFont="1" applyFill="1" applyBorder="1" applyAlignment="1" applyProtection="1">
      <alignment vertical="center"/>
    </xf>
    <xf numFmtId="2" fontId="47" fillId="0" borderId="15" xfId="0" applyNumberFormat="1" applyFont="1" applyFill="1" applyBorder="1" applyAlignment="1" applyProtection="1">
      <alignment vertical="center" wrapText="1"/>
      <protection hidden="1"/>
    </xf>
    <xf numFmtId="4" fontId="47" fillId="0" borderId="15" xfId="0" applyNumberFormat="1" applyFont="1" applyFill="1" applyBorder="1" applyAlignment="1">
      <alignment horizontal="right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 applyProtection="1">
      <alignment vertical="center" wrapText="1"/>
      <protection hidden="1"/>
    </xf>
    <xf numFmtId="4" fontId="12" fillId="0" borderId="16" xfId="0" applyNumberFormat="1" applyFont="1" applyFill="1" applyBorder="1" applyAlignment="1" applyProtection="1">
      <alignment vertical="center"/>
    </xf>
    <xf numFmtId="4" fontId="47" fillId="0" borderId="15" xfId="0" applyNumberFormat="1" applyFont="1" applyFill="1" applyBorder="1" applyAlignment="1" applyProtection="1">
      <alignment horizontal="right" vertical="center" wrapText="1"/>
      <protection hidden="1"/>
    </xf>
    <xf numFmtId="2" fontId="12" fillId="0" borderId="15" xfId="131" applyNumberFormat="1" applyFont="1" applyFill="1" applyBorder="1" applyAlignment="1" applyProtection="1">
      <alignment horizontal="left" vertical="center" wrapText="1"/>
    </xf>
    <xf numFmtId="2" fontId="12" fillId="0" borderId="15" xfId="0" applyNumberFormat="1" applyFont="1" applyBorder="1" applyAlignment="1">
      <alignment vertical="center" wrapText="1"/>
    </xf>
    <xf numFmtId="4" fontId="47" fillId="0" borderId="15" xfId="130" applyNumberFormat="1" applyFont="1" applyFill="1" applyBorder="1" applyAlignment="1">
      <alignment vertical="center"/>
    </xf>
    <xf numFmtId="1" fontId="47" fillId="0" borderId="15" xfId="0" applyNumberFormat="1" applyFont="1" applyFill="1" applyBorder="1" applyAlignment="1" applyProtection="1">
      <alignment horizontal="center" vertical="center"/>
      <protection hidden="1"/>
    </xf>
    <xf numFmtId="1" fontId="12" fillId="0" borderId="15" xfId="0" applyNumberFormat="1" applyFont="1" applyFill="1" applyBorder="1" applyAlignment="1" applyProtection="1">
      <alignment horizontal="center" vertical="center"/>
      <protection hidden="1"/>
    </xf>
    <xf numFmtId="2" fontId="12" fillId="0" borderId="15" xfId="0" applyNumberFormat="1" applyFont="1" applyFill="1" applyBorder="1" applyAlignment="1" applyProtection="1">
      <alignment horizontal="left" vertical="center" wrapText="1"/>
      <protection hidden="1"/>
    </xf>
    <xf numFmtId="2" fontId="47" fillId="0" borderId="15" xfId="0" applyNumberFormat="1" applyFont="1" applyFill="1" applyBorder="1" applyAlignment="1" applyProtection="1">
      <alignment horizontal="left" vertical="center" wrapText="1"/>
      <protection hidden="1"/>
    </xf>
    <xf numFmtId="2" fontId="12" fillId="0" borderId="15" xfId="0" applyNumberFormat="1" applyFont="1" applyFill="1" applyBorder="1" applyAlignment="1">
      <alignment horizontal="left" vertical="center" wrapText="1"/>
    </xf>
    <xf numFmtId="2" fontId="12" fillId="0" borderId="15" xfId="139" applyNumberFormat="1" applyFont="1" applyFill="1" applyBorder="1" applyAlignment="1">
      <alignment horizontal="left" vertical="center" wrapText="1"/>
    </xf>
    <xf numFmtId="4" fontId="12" fillId="0" borderId="15" xfId="140" applyNumberFormat="1" applyFont="1" applyFill="1" applyBorder="1" applyAlignment="1" applyProtection="1">
      <alignment horizontal="right" vertical="center"/>
    </xf>
    <xf numFmtId="4" fontId="7" fillId="3" borderId="15" xfId="0" applyNumberFormat="1" applyFont="1" applyFill="1" applyBorder="1" applyAlignment="1">
      <alignment horizontal="right" vertical="center" wrapText="1"/>
    </xf>
    <xf numFmtId="165" fontId="7" fillId="3" borderId="14" xfId="0" applyNumberFormat="1" applyFont="1" applyFill="1" applyBorder="1" applyAlignment="1">
      <alignment horizontal="right" vertical="center" wrapText="1"/>
    </xf>
    <xf numFmtId="4" fontId="60" fillId="0" borderId="15" xfId="0" applyNumberFormat="1" applyFont="1" applyFill="1" applyBorder="1" applyAlignment="1" applyProtection="1">
      <alignment horizontal="right" vertical="center"/>
    </xf>
    <xf numFmtId="2" fontId="47" fillId="29" borderId="15" xfId="0" applyNumberFormat="1" applyFont="1" applyFill="1" applyBorder="1" applyAlignment="1">
      <alignment vertical="center" wrapText="1"/>
    </xf>
    <xf numFmtId="164" fontId="58" fillId="33" borderId="15" xfId="0" applyNumberFormat="1" applyFont="1" applyFill="1" applyBorder="1" applyAlignment="1">
      <alignment horizontal="right" vertical="center"/>
    </xf>
    <xf numFmtId="2" fontId="12" fillId="0" borderId="15" xfId="0" applyNumberFormat="1" applyFont="1" applyFill="1" applyBorder="1" applyAlignment="1">
      <alignment vertical="center" wrapText="1"/>
    </xf>
    <xf numFmtId="2" fontId="47" fillId="29" borderId="15" xfId="135" applyNumberFormat="1" applyFont="1" applyFill="1" applyBorder="1" applyAlignment="1">
      <alignment vertical="center" wrapText="1"/>
    </xf>
    <xf numFmtId="165" fontId="7" fillId="3" borderId="15" xfId="0" applyNumberFormat="1" applyFont="1" applyFill="1" applyBorder="1" applyAlignment="1">
      <alignment horizontal="right" vertical="center" wrapText="1"/>
    </xf>
    <xf numFmtId="2" fontId="7" fillId="0" borderId="15" xfId="127" applyNumberFormat="1" applyFont="1" applyBorder="1" applyAlignment="1">
      <alignment vertical="center" wrapText="1"/>
    </xf>
    <xf numFmtId="4" fontId="12" fillId="0" borderId="15" xfId="141" applyNumberFormat="1" applyFont="1" applyFill="1" applyBorder="1" applyAlignment="1" applyProtection="1">
      <alignment horizontal="right" vertical="center"/>
    </xf>
    <xf numFmtId="4" fontId="12" fillId="0" borderId="15" xfId="135" applyNumberFormat="1" applyFont="1" applyBorder="1"/>
    <xf numFmtId="49" fontId="11" fillId="33" borderId="15" xfId="0" applyNumberFormat="1" applyFont="1" applyFill="1" applyBorder="1" applyAlignment="1">
      <alignment horizontal="center" vertical="center"/>
    </xf>
    <xf numFmtId="0" fontId="11" fillId="33" borderId="15" xfId="0" applyNumberFormat="1" applyFont="1" applyFill="1" applyBorder="1" applyAlignment="1">
      <alignment horizontal="left" vertical="center" wrapText="1"/>
    </xf>
    <xf numFmtId="4" fontId="11" fillId="33" borderId="15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4" fontId="61" fillId="0" borderId="15" xfId="0" applyNumberFormat="1" applyFont="1" applyFill="1" applyBorder="1" applyAlignment="1">
      <alignment horizontal="right" vertical="center" wrapText="1"/>
    </xf>
    <xf numFmtId="4" fontId="61" fillId="0" borderId="15" xfId="112" applyNumberFormat="1" applyFont="1" applyFill="1" applyBorder="1" applyAlignment="1">
      <alignment horizontal="right" vertical="center"/>
    </xf>
    <xf numFmtId="0" fontId="7" fillId="0" borderId="0" xfId="129" applyFont="1"/>
    <xf numFmtId="0" fontId="11" fillId="0" borderId="0" xfId="138" applyFont="1" applyAlignment="1">
      <alignment vertical="center"/>
    </xf>
    <xf numFmtId="0" fontId="62" fillId="0" borderId="0" xfId="138" applyFont="1" applyFill="1"/>
    <xf numFmtId="0" fontId="10" fillId="0" borderId="0" xfId="0" applyNumberFormat="1" applyFont="1" applyFill="1" applyBorder="1" applyAlignment="1" applyProtection="1"/>
    <xf numFmtId="0" fontId="11" fillId="0" borderId="0" xfId="126" applyFont="1" applyFill="1" applyAlignment="1">
      <alignment vertical="center"/>
    </xf>
    <xf numFmtId="4" fontId="7" fillId="3" borderId="23" xfId="0" applyNumberFormat="1" applyFont="1" applyFill="1" applyBorder="1" applyAlignment="1">
      <alignment horizontal="right" vertical="center" wrapText="1"/>
    </xf>
    <xf numFmtId="0" fontId="58" fillId="0" borderId="15" xfId="0" applyFont="1" applyBorder="1" applyAlignment="1">
      <alignment horizontal="center" vertical="center"/>
    </xf>
    <xf numFmtId="4" fontId="7" fillId="0" borderId="15" xfId="0" applyNumberFormat="1" applyFont="1" applyBorder="1" applyAlignment="1">
      <alignment vertical="center"/>
    </xf>
    <xf numFmtId="1" fontId="47" fillId="33" borderId="15" xfId="0" applyNumberFormat="1" applyFont="1" applyFill="1" applyBorder="1" applyAlignment="1">
      <alignment horizontal="center" vertical="center"/>
    </xf>
    <xf numFmtId="2" fontId="47" fillId="33" borderId="15" xfId="0" applyNumberFormat="1" applyFont="1" applyFill="1" applyBorder="1" applyAlignment="1" applyProtection="1">
      <alignment vertical="center" wrapText="1"/>
      <protection hidden="1"/>
    </xf>
    <xf numFmtId="4" fontId="58" fillId="33" borderId="15" xfId="0" applyNumberFormat="1" applyFont="1" applyFill="1" applyBorder="1" applyAlignment="1" applyProtection="1">
      <alignment vertical="center"/>
    </xf>
    <xf numFmtId="49" fontId="7" fillId="0" borderId="15" xfId="132" applyNumberFormat="1" applyFont="1" applyFill="1" applyBorder="1" applyAlignment="1">
      <alignment horizontal="center" vertical="center"/>
    </xf>
    <xf numFmtId="0" fontId="7" fillId="0" borderId="15" xfId="132" applyFont="1" applyFill="1" applyBorder="1" applyAlignment="1">
      <alignment vertical="center" wrapText="1"/>
    </xf>
    <xf numFmtId="4" fontId="7" fillId="0" borderId="15" xfId="132" applyNumberFormat="1" applyFont="1" applyFill="1" applyBorder="1" applyAlignment="1">
      <alignment vertical="center" wrapText="1"/>
    </xf>
    <xf numFmtId="4" fontId="7" fillId="0" borderId="15" xfId="132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47" fillId="0" borderId="15" xfId="0" applyNumberFormat="1" applyFont="1" applyBorder="1" applyAlignment="1">
      <alignment horizontal="right" vertical="center"/>
    </xf>
    <xf numFmtId="0" fontId="44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vertical="center" wrapText="1"/>
    </xf>
    <xf numFmtId="4" fontId="44" fillId="0" borderId="15" xfId="0" applyNumberFormat="1" applyFont="1" applyFill="1" applyBorder="1" applyAlignment="1" applyProtection="1">
      <alignment vertical="center"/>
    </xf>
    <xf numFmtId="164" fontId="44" fillId="0" borderId="15" xfId="0" applyNumberFormat="1" applyFont="1" applyFill="1" applyBorder="1" applyAlignment="1">
      <alignment horizontal="right" vertical="center"/>
    </xf>
    <xf numFmtId="4" fontId="44" fillId="0" borderId="15" xfId="132" applyNumberFormat="1" applyFont="1" applyBorder="1" applyAlignment="1">
      <alignment horizontal="right" vertical="center"/>
    </xf>
    <xf numFmtId="4" fontId="44" fillId="0" borderId="15" xfId="0" applyNumberFormat="1" applyFont="1" applyBorder="1" applyAlignment="1">
      <alignment horizontal="right" vertical="center"/>
    </xf>
    <xf numFmtId="49" fontId="11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right" vertical="center" wrapText="1"/>
    </xf>
    <xf numFmtId="0" fontId="11" fillId="0" borderId="15" xfId="0" applyNumberFormat="1" applyFont="1" applyFill="1" applyBorder="1" applyAlignment="1">
      <alignment horizontal="left" vertical="center" wrapText="1"/>
    </xf>
    <xf numFmtId="164" fontId="44" fillId="0" borderId="15" xfId="0" applyNumberFormat="1" applyFont="1" applyBorder="1" applyAlignment="1">
      <alignment horizontal="right" vertical="center"/>
    </xf>
    <xf numFmtId="164" fontId="44" fillId="0" borderId="15" xfId="0" applyNumberFormat="1" applyFont="1" applyBorder="1" applyAlignment="1">
      <alignment vertical="center"/>
    </xf>
    <xf numFmtId="4" fontId="7" fillId="34" borderId="15" xfId="132" applyNumberFormat="1" applyFont="1" applyFill="1" applyBorder="1" applyAlignment="1" applyProtection="1">
      <alignment vertical="center"/>
    </xf>
    <xf numFmtId="49" fontId="65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Border="1" applyAlignment="1">
      <alignment vertical="center"/>
    </xf>
    <xf numFmtId="4" fontId="67" fillId="28" borderId="15" xfId="0" applyNumberFormat="1" applyFont="1" applyFill="1" applyBorder="1" applyAlignment="1">
      <alignment horizontal="right" vertical="center" wrapText="1"/>
    </xf>
    <xf numFmtId="4" fontId="67" fillId="0" borderId="15" xfId="0" applyNumberFormat="1" applyFont="1" applyFill="1" applyBorder="1" applyAlignment="1">
      <alignment vertical="center"/>
    </xf>
    <xf numFmtId="164" fontId="66" fillId="0" borderId="15" xfId="112" applyNumberFormat="1" applyFont="1" applyFill="1" applyBorder="1" applyAlignment="1">
      <alignment horizontal="left" vertical="center" wrapText="1"/>
    </xf>
    <xf numFmtId="164" fontId="66" fillId="0" borderId="15" xfId="0" applyNumberFormat="1" applyFont="1" applyFill="1" applyBorder="1" applyAlignment="1">
      <alignment horizontal="left" vertical="center" wrapText="1"/>
    </xf>
    <xf numFmtId="49" fontId="11" fillId="30" borderId="15" xfId="0" applyNumberFormat="1" applyFont="1" applyFill="1" applyBorder="1" applyAlignment="1" applyProtection="1">
      <alignment horizontal="center" vertical="center" wrapText="1"/>
    </xf>
    <xf numFmtId="0" fontId="11" fillId="30" borderId="15" xfId="0" applyNumberFormat="1" applyFont="1" applyFill="1" applyBorder="1" applyAlignment="1" applyProtection="1">
      <alignment horizontal="center" vertical="center" wrapText="1"/>
    </xf>
    <xf numFmtId="0" fontId="10" fillId="30" borderId="15" xfId="0" applyFont="1" applyFill="1" applyBorder="1" applyAlignment="1">
      <alignment horizontal="center" vertical="center" wrapText="1"/>
    </xf>
    <xf numFmtId="49" fontId="11" fillId="30" borderId="15" xfId="0" applyNumberFormat="1" applyFont="1" applyFill="1" applyBorder="1" applyAlignment="1">
      <alignment horizontal="center" vertical="center" wrapText="1"/>
    </xf>
    <xf numFmtId="1" fontId="58" fillId="33" borderId="15" xfId="0" applyNumberFormat="1" applyFont="1" applyFill="1" applyBorder="1" applyAlignment="1" applyProtection="1">
      <alignment horizontal="center" vertical="center"/>
    </xf>
    <xf numFmtId="2" fontId="58" fillId="33" borderId="15" xfId="0" applyNumberFormat="1" applyFont="1" applyFill="1" applyBorder="1" applyAlignment="1" applyProtection="1">
      <alignment vertical="center" wrapText="1"/>
    </xf>
    <xf numFmtId="4" fontId="58" fillId="0" borderId="15" xfId="132" applyNumberFormat="1" applyFont="1" applyFill="1" applyBorder="1" applyAlignment="1" applyProtection="1">
      <alignment vertical="center"/>
    </xf>
    <xf numFmtId="0" fontId="61" fillId="0" borderId="15" xfId="0" applyNumberFormat="1" applyFont="1" applyFill="1" applyBorder="1" applyAlignment="1">
      <alignment horizontal="left" vertical="center" wrapText="1"/>
    </xf>
    <xf numFmtId="49" fontId="61" fillId="0" borderId="15" xfId="0" applyNumberFormat="1" applyFont="1" applyFill="1" applyBorder="1" applyAlignment="1">
      <alignment horizontal="center" vertical="center"/>
    </xf>
    <xf numFmtId="0" fontId="61" fillId="0" borderId="15" xfId="0" applyFont="1" applyFill="1" applyBorder="1" applyAlignment="1">
      <alignment vertical="center" wrapText="1"/>
    </xf>
    <xf numFmtId="49" fontId="11" fillId="35" borderId="15" xfId="0" applyNumberFormat="1" applyFont="1" applyFill="1" applyBorder="1" applyAlignment="1">
      <alignment horizontal="center" vertical="center"/>
    </xf>
    <xf numFmtId="0" fontId="11" fillId="35" borderId="15" xfId="0" applyNumberFormat="1" applyFont="1" applyFill="1" applyBorder="1" applyAlignment="1">
      <alignment horizontal="left" vertical="center" wrapText="1"/>
    </xf>
    <xf numFmtId="4" fontId="11" fillId="35" borderId="15" xfId="0" applyNumberFormat="1" applyFont="1" applyFill="1" applyBorder="1" applyAlignment="1">
      <alignment horizontal="right" vertical="center" wrapText="1"/>
    </xf>
    <xf numFmtId="0" fontId="11" fillId="35" borderId="15" xfId="0" applyFont="1" applyFill="1" applyBorder="1" applyAlignment="1">
      <alignment vertical="center" wrapText="1"/>
    </xf>
    <xf numFmtId="0" fontId="11" fillId="35" borderId="15" xfId="137" applyFont="1" applyFill="1" applyBorder="1" applyAlignment="1">
      <alignment horizontal="left" vertical="center" wrapText="1"/>
    </xf>
    <xf numFmtId="0" fontId="11" fillId="35" borderId="15" xfId="62" applyFont="1" applyFill="1" applyBorder="1" applyAlignment="1">
      <alignment vertical="center" wrapText="1"/>
    </xf>
    <xf numFmtId="4" fontId="11" fillId="35" borderId="15" xfId="112" applyNumberFormat="1" applyFont="1" applyFill="1" applyBorder="1" applyAlignment="1">
      <alignment horizontal="right" vertical="center"/>
    </xf>
    <xf numFmtId="0" fontId="44" fillId="0" borderId="15" xfId="103" applyFont="1" applyBorder="1" applyAlignment="1">
      <alignment horizontal="left" vertical="center" wrapText="1"/>
    </xf>
    <xf numFmtId="4" fontId="69" fillId="0" borderId="15" xfId="130" applyNumberFormat="1" applyFont="1" applyFill="1" applyBorder="1" applyAlignment="1">
      <alignment vertical="center"/>
    </xf>
    <xf numFmtId="4" fontId="68" fillId="0" borderId="15" xfId="0" applyNumberFormat="1" applyFont="1" applyFill="1" applyBorder="1" applyAlignment="1" applyProtection="1">
      <alignment horizontal="right" vertical="center"/>
    </xf>
    <xf numFmtId="4" fontId="69" fillId="0" borderId="15" xfId="0" applyNumberFormat="1" applyFont="1" applyFill="1" applyBorder="1" applyAlignment="1">
      <alignment vertical="center"/>
    </xf>
    <xf numFmtId="4" fontId="69" fillId="0" borderId="15" xfId="0" applyNumberFormat="1" applyFont="1" applyFill="1" applyBorder="1" applyAlignment="1" applyProtection="1">
      <alignment vertical="center"/>
    </xf>
    <xf numFmtId="4" fontId="68" fillId="0" borderId="15" xfId="13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165" fontId="7" fillId="0" borderId="15" xfId="0" applyNumberFormat="1" applyFont="1" applyFill="1" applyBorder="1" applyAlignment="1">
      <alignment horizontal="right" vertical="center" wrapText="1"/>
    </xf>
    <xf numFmtId="0" fontId="7" fillId="0" borderId="15" xfId="0" applyFont="1" applyBorder="1"/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vertical="center"/>
    </xf>
    <xf numFmtId="0" fontId="44" fillId="32" borderId="15" xfId="132" applyFont="1" applyFill="1" applyBorder="1" applyAlignment="1">
      <alignment horizontal="left" vertical="center" wrapText="1"/>
    </xf>
    <xf numFmtId="49" fontId="44" fillId="32" borderId="15" xfId="132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right" vertical="center" wrapText="1"/>
    </xf>
    <xf numFmtId="0" fontId="9" fillId="0" borderId="0" xfId="136" applyNumberFormat="1" applyFont="1" applyFill="1" applyAlignment="1" applyProtection="1">
      <alignment horizontal="left" vertical="center" wrapText="1"/>
    </xf>
    <xf numFmtId="0" fontId="9" fillId="0" borderId="0" xfId="138" applyFont="1" applyFill="1" applyAlignment="1">
      <alignment horizontal="left"/>
    </xf>
    <xf numFmtId="0" fontId="11" fillId="0" borderId="0" xfId="126" applyFont="1" applyFill="1" applyAlignment="1">
      <alignment horizontal="center" vertical="center"/>
    </xf>
    <xf numFmtId="0" fontId="1" fillId="0" borderId="15" xfId="131" applyFont="1" applyBorder="1" applyAlignment="1" applyProtection="1">
      <alignment horizontal="center" vertical="center" wrapText="1"/>
    </xf>
    <xf numFmtId="0" fontId="3" fillId="0" borderId="15" xfId="128" applyNumberFormat="1" applyFont="1" applyFill="1" applyBorder="1" applyAlignment="1" applyProtection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11" fillId="0" borderId="0" xfId="157" applyFont="1" applyBorder="1" applyAlignment="1">
      <alignment horizontal="center"/>
    </xf>
    <xf numFmtId="0" fontId="1" fillId="0" borderId="15" xfId="157" applyFont="1" applyBorder="1" applyAlignment="1">
      <alignment horizontal="center" vertical="center"/>
    </xf>
    <xf numFmtId="0" fontId="1" fillId="0" borderId="15" xfId="157" applyFont="1" applyBorder="1" applyAlignment="1">
      <alignment horizontal="center" vertical="center" wrapText="1"/>
    </xf>
    <xf numFmtId="164" fontId="1" fillId="0" borderId="15" xfId="13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49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11" fillId="0" borderId="0" xfId="135" applyFont="1" applyAlignment="1">
      <alignment horizontal="center"/>
    </xf>
    <xf numFmtId="49" fontId="13" fillId="0" borderId="15" xfId="139" applyNumberFormat="1" applyFont="1" applyFill="1" applyBorder="1" applyAlignment="1" applyProtection="1">
      <alignment horizontal="center" vertical="center" wrapText="1"/>
    </xf>
    <xf numFmtId="0" fontId="13" fillId="0" borderId="15" xfId="139" applyNumberFormat="1" applyFont="1" applyFill="1" applyBorder="1" applyAlignment="1" applyProtection="1">
      <alignment horizontal="center" vertical="center" wrapText="1"/>
    </xf>
    <xf numFmtId="0" fontId="3" fillId="0" borderId="15" xfId="139" applyNumberFormat="1" applyFont="1" applyFill="1" applyBorder="1" applyAlignment="1" applyProtection="1">
      <alignment horizontal="center" vertical="center"/>
    </xf>
    <xf numFmtId="0" fontId="11" fillId="0" borderId="0" xfId="135" applyFont="1" applyAlignment="1">
      <alignment horizontal="center" vertical="center"/>
    </xf>
    <xf numFmtId="0" fontId="47" fillId="0" borderId="15" xfId="135" applyFont="1" applyBorder="1" applyAlignment="1">
      <alignment horizontal="center"/>
    </xf>
    <xf numFmtId="0" fontId="12" fillId="0" borderId="15" xfId="135" applyFont="1" applyBorder="1" applyAlignment="1">
      <alignment horizontal="center" vertical="center" wrapText="1"/>
    </xf>
    <xf numFmtId="0" fontId="12" fillId="0" borderId="15" xfId="131" applyFont="1" applyBorder="1" applyAlignment="1" applyProtection="1">
      <alignment horizontal="center" vertical="center" wrapText="1"/>
    </xf>
    <xf numFmtId="0" fontId="48" fillId="0" borderId="15" xfId="13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2" fontId="47" fillId="28" borderId="15" xfId="0" applyNumberFormat="1" applyFont="1" applyFill="1" applyBorder="1" applyAlignment="1">
      <alignment horizontal="center" vertical="center" wrapText="1"/>
    </xf>
    <xf numFmtId="14" fontId="1" fillId="0" borderId="17" xfId="131" applyNumberFormat="1" applyFont="1" applyBorder="1" applyAlignment="1" applyProtection="1">
      <alignment horizontal="center" vertical="center" wrapText="1"/>
    </xf>
    <xf numFmtId="0" fontId="1" fillId="0" borderId="18" xfId="131" applyFont="1" applyBorder="1" applyAlignment="1" applyProtection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14" fontId="1" fillId="0" borderId="15" xfId="131" applyNumberFormat="1" applyFont="1" applyBorder="1" applyAlignment="1" applyProtection="1">
      <alignment horizontal="center" vertical="center" wrapText="1"/>
    </xf>
    <xf numFmtId="0" fontId="55" fillId="0" borderId="17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3" fillId="0" borderId="19" xfId="128" applyNumberFormat="1" applyFont="1" applyFill="1" applyBorder="1" applyAlignment="1" applyProtection="1">
      <alignment horizontal="center" vertical="center"/>
    </xf>
    <xf numFmtId="0" fontId="3" fillId="0" borderId="20" xfId="128" applyNumberFormat="1" applyFont="1" applyFill="1" applyBorder="1" applyAlignment="1" applyProtection="1">
      <alignment horizontal="center" vertical="center"/>
    </xf>
    <xf numFmtId="0" fontId="3" fillId="0" borderId="21" xfId="128" applyNumberFormat="1" applyFont="1" applyFill="1" applyBorder="1" applyAlignment="1" applyProtection="1">
      <alignment horizontal="center" vertical="center"/>
    </xf>
    <xf numFmtId="1" fontId="1" fillId="0" borderId="15" xfId="157" applyNumberFormat="1" applyFont="1" applyBorder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top" wrapText="1"/>
    </xf>
  </cellXfs>
  <cellStyles count="167">
    <cellStyle name="”ќђќ‘ћ‚›‰" xfId="1"/>
    <cellStyle name="”љ‘ђћ‚ђќќ›‰" xfId="2"/>
    <cellStyle name="„…ќ…†ќ›‰" xfId="3"/>
    <cellStyle name="‡ђѓћ‹ћ‚ћљ1" xfId="4"/>
    <cellStyle name="‡ђѓћ‹ћ‚ћљ2" xfId="5"/>
    <cellStyle name="’ћѓћ‚›‰" xfId="6"/>
    <cellStyle name="20% - Акцент1" xfId="7" builtinId="30" customBuiltin="1"/>
    <cellStyle name="20% - Акцент1 2" xfId="8"/>
    <cellStyle name="20% - Акцент2" xfId="9" builtinId="34" customBuiltin="1"/>
    <cellStyle name="20% - Акцент2 2" xfId="10"/>
    <cellStyle name="20% - Акцент3" xfId="11" builtinId="38" customBuiltin="1"/>
    <cellStyle name="20% - Акцент3 2" xfId="12"/>
    <cellStyle name="20% - Акцент4" xfId="13" builtinId="42" customBuiltin="1"/>
    <cellStyle name="20% - Акцент4 2" xfId="14"/>
    <cellStyle name="20% - Акцент5" xfId="15" builtinId="46" customBuiltin="1"/>
    <cellStyle name="20% - Акцент5 2" xfId="16"/>
    <cellStyle name="20% - Акцент6" xfId="17" builtinId="50" customBuiltin="1"/>
    <cellStyle name="20% - Акцент6 2" xfId="18"/>
    <cellStyle name="20% – Акцентування1" xfId="19"/>
    <cellStyle name="20% – Акцентування2" xfId="20"/>
    <cellStyle name="20% – Акцентування3" xfId="21"/>
    <cellStyle name="20% – Акцентування4" xfId="22"/>
    <cellStyle name="20% – Акцентування5" xfId="23"/>
    <cellStyle name="20% – Акцентування6" xfId="24"/>
    <cellStyle name="40% - Акцент1" xfId="25" builtinId="31" customBuiltin="1"/>
    <cellStyle name="40% - Акцент1 2" xfId="26"/>
    <cellStyle name="40% - Акцент2" xfId="27" builtinId="35" customBuiltin="1"/>
    <cellStyle name="40% - Акцент2 2" xfId="28"/>
    <cellStyle name="40% - Акцент3" xfId="29" builtinId="39" customBuiltin="1"/>
    <cellStyle name="40% - Акцент3 2" xfId="30"/>
    <cellStyle name="40% - Акцент4" xfId="31" builtinId="43" customBuiltin="1"/>
    <cellStyle name="40% - Акцент4 2" xfId="32"/>
    <cellStyle name="40% - Акцент5" xfId="33" builtinId="47" customBuiltin="1"/>
    <cellStyle name="40% - Акцент5 2" xfId="34"/>
    <cellStyle name="40% - Акцент6" xfId="35" builtinId="51" customBuiltin="1"/>
    <cellStyle name="40% - Акцент6 2" xfId="36"/>
    <cellStyle name="40% – Акцентування1" xfId="37"/>
    <cellStyle name="40% – Акцентування2" xfId="38"/>
    <cellStyle name="40% – Акцентування3" xfId="39"/>
    <cellStyle name="40% – Акцентування4" xfId="40"/>
    <cellStyle name="40% – Акцентування5" xfId="41"/>
    <cellStyle name="40% – Акцентування6" xfId="42"/>
    <cellStyle name="60% - Акцент1" xfId="43" builtinId="32" customBuiltin="1"/>
    <cellStyle name="60% - Акцент1 2" xfId="44"/>
    <cellStyle name="60% - Акцент2" xfId="45" builtinId="36" customBuiltin="1"/>
    <cellStyle name="60% - Акцент2 2" xfId="46"/>
    <cellStyle name="60% - Акцент3" xfId="47" builtinId="40" customBuiltin="1"/>
    <cellStyle name="60% - Акцент3 2" xfId="48"/>
    <cellStyle name="60% - Акцент4" xfId="49" builtinId="44" customBuiltin="1"/>
    <cellStyle name="60% - Акцент4 2" xfId="50"/>
    <cellStyle name="60% - Акцент5" xfId="51" builtinId="48" customBuiltin="1"/>
    <cellStyle name="60% - Акцент5 2" xfId="52"/>
    <cellStyle name="60% - Акцент6" xfId="53" builtinId="52" customBuiltin="1"/>
    <cellStyle name="60% - Акцент6 2" xfId="54"/>
    <cellStyle name="60% – Акцентування1" xfId="55"/>
    <cellStyle name="60% – Акцентування2" xfId="56"/>
    <cellStyle name="60% – Акцентування3" xfId="57"/>
    <cellStyle name="60% – Акцентування4" xfId="58"/>
    <cellStyle name="60% – Акцентування5" xfId="59"/>
    <cellStyle name="60% – Акцентування6" xfId="60"/>
    <cellStyle name="Normal_meresha_07" xfId="61"/>
    <cellStyle name="Normal_Доходи" xfId="62"/>
    <cellStyle name="Акцент1" xfId="63" builtinId="29" customBuiltin="1"/>
    <cellStyle name="Акцент1 2" xfId="64"/>
    <cellStyle name="Акцент2" xfId="65" builtinId="33" customBuiltin="1"/>
    <cellStyle name="Акцент2 2" xfId="66"/>
    <cellStyle name="Акцент3" xfId="67" builtinId="37" customBuiltin="1"/>
    <cellStyle name="Акцент3 2" xfId="68"/>
    <cellStyle name="Акцент4" xfId="69" builtinId="41" customBuiltin="1"/>
    <cellStyle name="Акцент4 2" xfId="70"/>
    <cellStyle name="Акцент5" xfId="71" builtinId="45" customBuiltin="1"/>
    <cellStyle name="Акцент5 2" xfId="72"/>
    <cellStyle name="Акцент6" xfId="73" builtinId="49" customBuiltin="1"/>
    <cellStyle name="Акцент6 2" xfId="74"/>
    <cellStyle name="Акцентування1" xfId="75"/>
    <cellStyle name="Акцентування2" xfId="76"/>
    <cellStyle name="Акцентування3" xfId="77"/>
    <cellStyle name="Акцентування4" xfId="78"/>
    <cellStyle name="Акцентування5" xfId="79"/>
    <cellStyle name="Акцентування6" xfId="80"/>
    <cellStyle name="Ввід" xfId="81"/>
    <cellStyle name="Ввод " xfId="82" builtinId="20" customBuiltin="1"/>
    <cellStyle name="Ввод  2" xfId="83"/>
    <cellStyle name="Вывод" xfId="84" builtinId="21" customBuiltin="1"/>
    <cellStyle name="Вывод 2" xfId="85"/>
    <cellStyle name="Вычисление" xfId="86" builtinId="22" customBuiltin="1"/>
    <cellStyle name="Вычисление 2" xfId="87"/>
    <cellStyle name="Добре" xfId="88"/>
    <cellStyle name="Заголовок 1" xfId="89" builtinId="16" customBuiltin="1"/>
    <cellStyle name="Заголовок 2" xfId="90" builtinId="17" customBuiltin="1"/>
    <cellStyle name="Заголовок 3" xfId="91" builtinId="18" customBuiltin="1"/>
    <cellStyle name="Заголовок 4" xfId="92" builtinId="19" customBuiltin="1"/>
    <cellStyle name="Звичайний 10" xfId="93"/>
    <cellStyle name="Звичайний 11" xfId="94"/>
    <cellStyle name="Звичайний 12" xfId="95"/>
    <cellStyle name="Звичайний 13" xfId="96"/>
    <cellStyle name="Звичайний 14" xfId="97"/>
    <cellStyle name="Звичайний 15" xfId="98"/>
    <cellStyle name="Звичайний 16" xfId="99"/>
    <cellStyle name="Звичайний 17" xfId="100"/>
    <cellStyle name="Звичайний 18" xfId="101"/>
    <cellStyle name="Звичайний 19" xfId="102"/>
    <cellStyle name="Звичайний 2" xfId="103"/>
    <cellStyle name="Звичайний 20" xfId="104"/>
    <cellStyle name="Звичайний 3" xfId="105"/>
    <cellStyle name="Звичайний 4" xfId="106"/>
    <cellStyle name="Звичайний 5" xfId="107"/>
    <cellStyle name="Звичайний 6" xfId="108"/>
    <cellStyle name="Звичайний 7" xfId="109"/>
    <cellStyle name="Звичайний 8" xfId="110"/>
    <cellStyle name="Звичайний 9" xfId="111"/>
    <cellStyle name="Звичайний_Додаток _ 3 зм_ни 4575" xfId="112"/>
    <cellStyle name="Зв'язана клітинка" xfId="113"/>
    <cellStyle name="Итог" xfId="114" builtinId="25" customBuiltin="1"/>
    <cellStyle name="Итог 2" xfId="115"/>
    <cellStyle name="Контрольна клітинка" xfId="116"/>
    <cellStyle name="Контрольная ячейка" xfId="117" builtinId="23" customBuiltin="1"/>
    <cellStyle name="Контрольная ячейка 2" xfId="118"/>
    <cellStyle name="Назва" xfId="119"/>
    <cellStyle name="Название" xfId="120" builtinId="15" customBuiltin="1"/>
    <cellStyle name="Название 2" xfId="121"/>
    <cellStyle name="Нейтральный" xfId="122" builtinId="28" customBuiltin="1"/>
    <cellStyle name="Нейтральный 2" xfId="123"/>
    <cellStyle name="Обчислення" xfId="124"/>
    <cellStyle name="Обычный" xfId="0" builtinId="0"/>
    <cellStyle name="Обычный 2" xfId="125"/>
    <cellStyle name="Обычный 8" xfId="126"/>
    <cellStyle name="Обычный__tmp_73605456264369." xfId="127"/>
    <cellStyle name="Обычный__tmp_73606750015329." xfId="128"/>
    <cellStyle name="Обычный__tmp_73644435022141." xfId="129"/>
    <cellStyle name="Обычный_shabl_dod" xfId="130"/>
    <cellStyle name="Обычный_ZV1PIV98" xfId="131"/>
    <cellStyle name="Обычный_видатки" xfId="132"/>
    <cellStyle name="Обычный_видатки1" xfId="133"/>
    <cellStyle name="Обычный_Виконання за І квартал 2010 року" xfId="134"/>
    <cellStyle name="Обычный_Виконання за І квартал 2012 року" xfId="135"/>
    <cellStyle name="Обычный_Додатки 3,5,6 на 2021 рік для ОТГ" xfId="136"/>
    <cellStyle name="Обычный_додатки до рішення за 22.02.2018" xfId="137"/>
    <cellStyle name="Обычный_додатки до рішення нова редакція" xfId="138"/>
    <cellStyle name="Обычный_звіт на 01.04.2019" xfId="139"/>
    <cellStyle name="Обычный_Звіт на 01.07.2019" xfId="140"/>
    <cellStyle name="Обычный_Звіт на 01.10.2019" xfId="141"/>
    <cellStyle name="Обычный_порівняння" xfId="142"/>
    <cellStyle name="Підсумок" xfId="143"/>
    <cellStyle name="Плохой" xfId="144" builtinId="27" customBuiltin="1"/>
    <cellStyle name="Плохой 2" xfId="145"/>
    <cellStyle name="Поганий" xfId="146"/>
    <cellStyle name="Пояснение" xfId="147" builtinId="53" customBuiltin="1"/>
    <cellStyle name="Пояснение 2" xfId="148"/>
    <cellStyle name="Примечание" xfId="149" builtinId="10" customBuiltin="1"/>
    <cellStyle name="Примечание 2" xfId="150"/>
    <cellStyle name="Примітка" xfId="151"/>
    <cellStyle name="Результат" xfId="152"/>
    <cellStyle name="Результат 1" xfId="153"/>
    <cellStyle name="Связанная ячейка" xfId="154" builtinId="24" customBuiltin="1"/>
    <cellStyle name="Связанная ячейка 2" xfId="155"/>
    <cellStyle name="Середній" xfId="156"/>
    <cellStyle name="Стиль 1" xfId="157"/>
    <cellStyle name="Текст попередження" xfId="158"/>
    <cellStyle name="Текст пояснення" xfId="159"/>
    <cellStyle name="Текст предупреждения" xfId="160" builtinId="11" customBuiltin="1"/>
    <cellStyle name="Текст предупреждения 2" xfId="161"/>
    <cellStyle name="Тысячи [0]_Розподіл (2)" xfId="162"/>
    <cellStyle name="Тысячи_Розподіл (2)" xfId="163"/>
    <cellStyle name="Хороший" xfId="164" builtinId="26" customBuiltin="1"/>
    <cellStyle name="Хороший 2" xfId="165"/>
    <cellStyle name="Џђћ–…ќ’ќ›‰" xfId="166"/>
  </cellStyles>
  <dxfs count="19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7;&#1087;&#1077;&#1094;&#1110;&#1072;&#1083;&#1100;&#1085;&#1080;&#1081;%20&#1092;&#1086;&#1085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liz_vd0"/>
      <sheetName val="Лист1"/>
    </sheetNames>
    <sheetDataSet>
      <sheetData sheetId="0">
        <row r="7">
          <cell r="E7">
            <v>17455591.93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03"/>
  <sheetViews>
    <sheetView showZeros="0" workbookViewId="0">
      <pane xSplit="2" ySplit="9" topLeftCell="C91" activePane="bottomRight" state="frozen"/>
      <selection pane="topRight" activeCell="C1" sqref="C1"/>
      <selection pane="bottomLeft" activeCell="A10" sqref="A10"/>
      <selection pane="bottomRight" activeCell="A104" sqref="A104"/>
    </sheetView>
  </sheetViews>
  <sheetFormatPr defaultRowHeight="12.75"/>
  <cols>
    <col min="1" max="1" width="10.140625" customWidth="1"/>
    <col min="2" max="2" width="40" style="1" customWidth="1"/>
    <col min="3" max="3" width="17.140625" customWidth="1"/>
    <col min="4" max="4" width="16.7109375" customWidth="1"/>
    <col min="5" max="5" width="10.42578125" customWidth="1"/>
    <col min="6" max="6" width="15.85546875" customWidth="1"/>
    <col min="7" max="7" width="17" customWidth="1"/>
    <col min="8" max="8" width="15.28515625" customWidth="1"/>
    <col min="9" max="9" width="10" customWidth="1"/>
    <col min="10" max="10" width="17.28515625" customWidth="1"/>
    <col min="11" max="11" width="16.5703125" customWidth="1"/>
    <col min="12" max="12" width="8.28515625" customWidth="1"/>
  </cols>
  <sheetData>
    <row r="1" spans="1:12" ht="33.6" customHeight="1">
      <c r="J1" s="267" t="s">
        <v>319</v>
      </c>
      <c r="K1" s="267"/>
    </row>
    <row r="2" spans="1:12" ht="15.75">
      <c r="J2" s="268" t="s">
        <v>400</v>
      </c>
      <c r="K2" s="268"/>
    </row>
    <row r="4" spans="1:12" ht="15.75">
      <c r="A4" s="273" t="s">
        <v>262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5" spans="1:12" ht="15.75">
      <c r="A5" s="273" t="s">
        <v>399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>
      <c r="L6" s="200" t="s">
        <v>5</v>
      </c>
    </row>
    <row r="7" spans="1:12" ht="11.45" customHeight="1">
      <c r="A7" s="274" t="s">
        <v>157</v>
      </c>
      <c r="B7" s="275" t="s">
        <v>158</v>
      </c>
      <c r="C7" s="271" t="s">
        <v>159</v>
      </c>
      <c r="D7" s="271"/>
      <c r="E7" s="271"/>
      <c r="F7" s="271" t="s">
        <v>160</v>
      </c>
      <c r="G7" s="271"/>
      <c r="H7" s="271"/>
      <c r="I7" s="271"/>
      <c r="J7" s="271" t="s">
        <v>161</v>
      </c>
      <c r="K7" s="271"/>
      <c r="L7" s="271"/>
    </row>
    <row r="8" spans="1:12" ht="28.15" customHeight="1">
      <c r="A8" s="274"/>
      <c r="B8" s="275"/>
      <c r="C8" s="270" t="s">
        <v>330</v>
      </c>
      <c r="D8" s="270" t="s">
        <v>162</v>
      </c>
      <c r="E8" s="270" t="s">
        <v>163</v>
      </c>
      <c r="F8" s="270" t="s">
        <v>330</v>
      </c>
      <c r="G8" s="270" t="s">
        <v>331</v>
      </c>
      <c r="H8" s="270" t="s">
        <v>162</v>
      </c>
      <c r="I8" s="270" t="s">
        <v>163</v>
      </c>
      <c r="J8" s="270" t="s">
        <v>332</v>
      </c>
      <c r="K8" s="270" t="s">
        <v>162</v>
      </c>
      <c r="L8" s="270" t="s">
        <v>164</v>
      </c>
    </row>
    <row r="9" spans="1:12" ht="33" customHeight="1">
      <c r="A9" s="274"/>
      <c r="B9" s="275"/>
      <c r="C9" s="270"/>
      <c r="D9" s="270"/>
      <c r="E9" s="270"/>
      <c r="F9" s="270"/>
      <c r="G9" s="270"/>
      <c r="H9" s="270"/>
      <c r="I9" s="270"/>
      <c r="J9" s="270"/>
      <c r="K9" s="270"/>
      <c r="L9" s="270"/>
    </row>
    <row r="10" spans="1:12" s="2" customFormat="1" ht="24" customHeight="1">
      <c r="A10" s="97">
        <v>10000000</v>
      </c>
      <c r="B10" s="98" t="s">
        <v>30</v>
      </c>
      <c r="C10" s="99">
        <f>C11+C16+C22+C30+C47</f>
        <v>19239076</v>
      </c>
      <c r="D10" s="99">
        <f>D11+D16+D22+D30+D47</f>
        <v>15282232.899999999</v>
      </c>
      <c r="E10" s="99">
        <f>D10/C10*100</f>
        <v>79.433299707324807</v>
      </c>
      <c r="F10" s="99">
        <f>F11+F16+F22+F30+F47</f>
        <v>10000</v>
      </c>
      <c r="G10" s="99">
        <f>G11+G16+G22+G30+G47</f>
        <v>0</v>
      </c>
      <c r="H10" s="99">
        <f>H11+H16+H22+H30+H47</f>
        <v>4100.71</v>
      </c>
      <c r="I10" s="100">
        <f>IF(G10=0,0,H10/G10*100)</f>
        <v>0</v>
      </c>
      <c r="J10" s="101">
        <f>C10+G10</f>
        <v>19239076</v>
      </c>
      <c r="K10" s="101">
        <f t="shared" ref="K10:K25" si="0">D10+H10</f>
        <v>15286333.609999999</v>
      </c>
      <c r="L10" s="102">
        <f>IF(J10=0,0,K10/J10*100)</f>
        <v>79.454614192490325</v>
      </c>
    </row>
    <row r="11" spans="1:12" s="2" customFormat="1" ht="27" customHeight="1">
      <c r="A11" s="97">
        <v>11000000</v>
      </c>
      <c r="B11" s="98" t="s">
        <v>31</v>
      </c>
      <c r="C11" s="99">
        <f>C12</f>
        <v>10025000</v>
      </c>
      <c r="D11" s="99">
        <f>D12</f>
        <v>7861372.5300000003</v>
      </c>
      <c r="E11" s="99">
        <f>E12</f>
        <v>78.41768109725686</v>
      </c>
      <c r="F11" s="99"/>
      <c r="G11" s="99">
        <f>G12+G19</f>
        <v>0</v>
      </c>
      <c r="H11" s="99">
        <f>H12+H19</f>
        <v>0</v>
      </c>
      <c r="I11" s="100">
        <f t="shared" ref="I11:I75" si="1">IF(G11=0,0,H11/G11*100)</f>
        <v>0</v>
      </c>
      <c r="J11" s="101">
        <f t="shared" ref="J11:J25" si="2">C11+G11</f>
        <v>10025000</v>
      </c>
      <c r="K11" s="101">
        <f t="shared" si="0"/>
        <v>7861372.5300000003</v>
      </c>
      <c r="L11" s="102">
        <f t="shared" ref="L11:L75" si="3">IF(J11=0,0,K11/J11*100)</f>
        <v>78.41768109725686</v>
      </c>
    </row>
    <row r="12" spans="1:12" s="2" customFormat="1" ht="18.600000000000001" customHeight="1">
      <c r="A12" s="97">
        <v>11010000</v>
      </c>
      <c r="B12" s="103" t="s">
        <v>32</v>
      </c>
      <c r="C12" s="99">
        <f>SUM(C13:C15)</f>
        <v>10025000</v>
      </c>
      <c r="D12" s="99">
        <f>SUM(D13:D15)</f>
        <v>7861372.5300000003</v>
      </c>
      <c r="E12" s="100">
        <f t="shared" ref="E12:E19" si="4">D12/C12*100</f>
        <v>78.41768109725686</v>
      </c>
      <c r="F12" s="99"/>
      <c r="G12" s="99">
        <f>SUM(G13:G18)</f>
        <v>0</v>
      </c>
      <c r="H12" s="99">
        <f>SUM(H13:H18)</f>
        <v>0</v>
      </c>
      <c r="I12" s="100">
        <f t="shared" si="1"/>
        <v>0</v>
      </c>
      <c r="J12" s="101">
        <f t="shared" si="2"/>
        <v>10025000</v>
      </c>
      <c r="K12" s="101">
        <f t="shared" si="0"/>
        <v>7861372.5300000003</v>
      </c>
      <c r="L12" s="102">
        <f t="shared" si="3"/>
        <v>78.41768109725686</v>
      </c>
    </row>
    <row r="13" spans="1:12" ht="46.15" customHeight="1">
      <c r="A13" s="104">
        <v>11010100</v>
      </c>
      <c r="B13" s="105" t="s">
        <v>168</v>
      </c>
      <c r="C13" s="106">
        <v>9610000</v>
      </c>
      <c r="D13" s="106">
        <v>7308229.5499999998</v>
      </c>
      <c r="E13" s="107">
        <f t="shared" si="4"/>
        <v>76.048174297606664</v>
      </c>
      <c r="F13" s="108"/>
      <c r="G13" s="108"/>
      <c r="H13" s="108"/>
      <c r="I13" s="107">
        <f t="shared" si="1"/>
        <v>0</v>
      </c>
      <c r="J13" s="108">
        <f t="shared" si="2"/>
        <v>9610000</v>
      </c>
      <c r="K13" s="108">
        <f t="shared" si="0"/>
        <v>7308229.5499999998</v>
      </c>
      <c r="L13" s="109">
        <f t="shared" si="3"/>
        <v>76.048174297606664</v>
      </c>
    </row>
    <row r="14" spans="1:12" ht="45" customHeight="1">
      <c r="A14" s="104">
        <v>11010400</v>
      </c>
      <c r="B14" s="105" t="s">
        <v>169</v>
      </c>
      <c r="C14" s="106">
        <v>380000</v>
      </c>
      <c r="D14" s="106">
        <v>419805.08</v>
      </c>
      <c r="E14" s="107">
        <f t="shared" si="4"/>
        <v>110.47502105263159</v>
      </c>
      <c r="F14" s="108"/>
      <c r="G14" s="108"/>
      <c r="H14" s="108"/>
      <c r="I14" s="107">
        <f t="shared" si="1"/>
        <v>0</v>
      </c>
      <c r="J14" s="108">
        <f t="shared" si="2"/>
        <v>380000</v>
      </c>
      <c r="K14" s="108">
        <f t="shared" si="0"/>
        <v>419805.08</v>
      </c>
      <c r="L14" s="109">
        <f t="shared" si="3"/>
        <v>110.47502105263159</v>
      </c>
    </row>
    <row r="15" spans="1:12" ht="42" customHeight="1">
      <c r="A15" s="110">
        <v>11010500</v>
      </c>
      <c r="B15" s="111" t="s">
        <v>170</v>
      </c>
      <c r="C15" s="106">
        <v>35000</v>
      </c>
      <c r="D15" s="106">
        <v>133337.9</v>
      </c>
      <c r="E15" s="107">
        <f t="shared" si="4"/>
        <v>380.96542857142856</v>
      </c>
      <c r="F15" s="108"/>
      <c r="G15" s="108"/>
      <c r="H15" s="108"/>
      <c r="I15" s="107">
        <f t="shared" si="1"/>
        <v>0</v>
      </c>
      <c r="J15" s="108">
        <f t="shared" si="2"/>
        <v>35000</v>
      </c>
      <c r="K15" s="108">
        <f t="shared" si="0"/>
        <v>133337.9</v>
      </c>
      <c r="L15" s="109">
        <f t="shared" si="3"/>
        <v>380.96542857142856</v>
      </c>
    </row>
    <row r="16" spans="1:12" ht="29.45" customHeight="1">
      <c r="A16" s="97">
        <v>13000000</v>
      </c>
      <c r="B16" s="98" t="s">
        <v>171</v>
      </c>
      <c r="C16" s="99">
        <f>C17+C20</f>
        <v>95000</v>
      </c>
      <c r="D16" s="99">
        <f>D17+D20</f>
        <v>31605.59</v>
      </c>
      <c r="E16" s="100">
        <f t="shared" si="4"/>
        <v>33.269042105263161</v>
      </c>
      <c r="F16" s="101"/>
      <c r="G16" s="101"/>
      <c r="H16" s="101"/>
      <c r="I16" s="100">
        <f t="shared" si="1"/>
        <v>0</v>
      </c>
      <c r="J16" s="101">
        <f t="shared" si="2"/>
        <v>95000</v>
      </c>
      <c r="K16" s="101">
        <f t="shared" si="0"/>
        <v>31605.59</v>
      </c>
      <c r="L16" s="102">
        <f t="shared" si="3"/>
        <v>33.269042105263161</v>
      </c>
    </row>
    <row r="17" spans="1:12" s="2" customFormat="1" ht="31.9" customHeight="1">
      <c r="A17" s="97">
        <v>13010000</v>
      </c>
      <c r="B17" s="103" t="s">
        <v>172</v>
      </c>
      <c r="C17" s="101">
        <f>C18+C19</f>
        <v>95000</v>
      </c>
      <c r="D17" s="101">
        <f>D18+D19</f>
        <v>26051.09</v>
      </c>
      <c r="E17" s="100">
        <f t="shared" si="4"/>
        <v>27.422200000000004</v>
      </c>
      <c r="F17" s="101"/>
      <c r="G17" s="101"/>
      <c r="H17" s="101"/>
      <c r="I17" s="100">
        <f t="shared" si="1"/>
        <v>0</v>
      </c>
      <c r="J17" s="101">
        <f t="shared" si="2"/>
        <v>95000</v>
      </c>
      <c r="K17" s="101">
        <f t="shared" si="0"/>
        <v>26051.09</v>
      </c>
      <c r="L17" s="102">
        <f t="shared" si="3"/>
        <v>27.422200000000004</v>
      </c>
    </row>
    <row r="18" spans="1:12" ht="46.15" customHeight="1">
      <c r="A18" s="104">
        <v>13010100</v>
      </c>
      <c r="B18" s="111" t="s">
        <v>173</v>
      </c>
      <c r="C18" s="106">
        <v>40000</v>
      </c>
      <c r="D18" s="106">
        <v>25377.09</v>
      </c>
      <c r="E18" s="107">
        <f t="shared" si="4"/>
        <v>63.442725000000003</v>
      </c>
      <c r="F18" s="108"/>
      <c r="G18" s="108"/>
      <c r="H18" s="108"/>
      <c r="I18" s="107">
        <f t="shared" si="1"/>
        <v>0</v>
      </c>
      <c r="J18" s="108">
        <f t="shared" si="2"/>
        <v>40000</v>
      </c>
      <c r="K18" s="108">
        <f t="shared" si="0"/>
        <v>25377.09</v>
      </c>
      <c r="L18" s="109">
        <f t="shared" si="3"/>
        <v>63.442725000000003</v>
      </c>
    </row>
    <row r="19" spans="1:12" ht="70.150000000000006" customHeight="1">
      <c r="A19" s="104">
        <v>13010200</v>
      </c>
      <c r="B19" s="112" t="s">
        <v>174</v>
      </c>
      <c r="C19" s="106">
        <v>55000</v>
      </c>
      <c r="D19" s="106">
        <v>674</v>
      </c>
      <c r="E19" s="107">
        <f t="shared" si="4"/>
        <v>1.2254545454545454</v>
      </c>
      <c r="F19" s="99"/>
      <c r="G19" s="99">
        <f>SUM(G20:G30)</f>
        <v>0</v>
      </c>
      <c r="H19" s="99">
        <f>SUM(H20:H30)</f>
        <v>0</v>
      </c>
      <c r="I19" s="100">
        <f t="shared" si="1"/>
        <v>0</v>
      </c>
      <c r="J19" s="108">
        <f t="shared" si="2"/>
        <v>55000</v>
      </c>
      <c r="K19" s="108">
        <f t="shared" si="0"/>
        <v>674</v>
      </c>
      <c r="L19" s="109">
        <f t="shared" si="3"/>
        <v>1.2254545454545454</v>
      </c>
    </row>
    <row r="20" spans="1:12" ht="24" customHeight="1">
      <c r="A20" s="97">
        <v>13030000</v>
      </c>
      <c r="B20" s="103" t="s">
        <v>175</v>
      </c>
      <c r="C20" s="99">
        <f>C21</f>
        <v>0</v>
      </c>
      <c r="D20" s="99">
        <f>D21</f>
        <v>5554.5</v>
      </c>
      <c r="E20" s="100">
        <v>0</v>
      </c>
      <c r="F20" s="101"/>
      <c r="G20" s="101"/>
      <c r="H20" s="101"/>
      <c r="I20" s="100">
        <f t="shared" si="1"/>
        <v>0</v>
      </c>
      <c r="J20" s="101">
        <f t="shared" si="2"/>
        <v>0</v>
      </c>
      <c r="K20" s="101">
        <f t="shared" si="0"/>
        <v>5554.5</v>
      </c>
      <c r="L20" s="102">
        <f t="shared" si="3"/>
        <v>0</v>
      </c>
    </row>
    <row r="21" spans="1:12" ht="43.9" customHeight="1">
      <c r="A21" s="104">
        <v>13030100</v>
      </c>
      <c r="B21" s="111" t="s">
        <v>176</v>
      </c>
      <c r="C21" s="106"/>
      <c r="D21" s="106">
        <v>5554.5</v>
      </c>
      <c r="E21" s="107">
        <v>0</v>
      </c>
      <c r="F21" s="108"/>
      <c r="G21" s="108"/>
      <c r="H21" s="108"/>
      <c r="I21" s="107">
        <f t="shared" si="1"/>
        <v>0</v>
      </c>
      <c r="J21" s="101">
        <f t="shared" si="2"/>
        <v>0</v>
      </c>
      <c r="K21" s="108">
        <f t="shared" si="0"/>
        <v>5554.5</v>
      </c>
      <c r="L21" s="109">
        <f t="shared" si="3"/>
        <v>0</v>
      </c>
    </row>
    <row r="22" spans="1:12">
      <c r="A22" s="97">
        <v>14000000</v>
      </c>
      <c r="B22" s="103" t="s">
        <v>177</v>
      </c>
      <c r="C22" s="99">
        <f>C23+C25+C27</f>
        <v>2925000</v>
      </c>
      <c r="D22" s="99">
        <f>D23+D25+D27</f>
        <v>1956396.73</v>
      </c>
      <c r="E22" s="100">
        <f t="shared" ref="E22:E38" si="5">D22/C22*100</f>
        <v>66.88535829059829</v>
      </c>
      <c r="F22" s="101"/>
      <c r="G22" s="101"/>
      <c r="H22" s="101"/>
      <c r="I22" s="100">
        <f t="shared" si="1"/>
        <v>0</v>
      </c>
      <c r="J22" s="101">
        <f t="shared" si="2"/>
        <v>2925000</v>
      </c>
      <c r="K22" s="101">
        <f t="shared" si="0"/>
        <v>1956396.73</v>
      </c>
      <c r="L22" s="102">
        <f t="shared" si="3"/>
        <v>66.88535829059829</v>
      </c>
    </row>
    <row r="23" spans="1:12" ht="36.6" customHeight="1">
      <c r="A23" s="97">
        <v>14020000</v>
      </c>
      <c r="B23" s="103" t="s">
        <v>178</v>
      </c>
      <c r="C23" s="99">
        <f>C24</f>
        <v>60000</v>
      </c>
      <c r="D23" s="99">
        <f>D24</f>
        <v>257863.14</v>
      </c>
      <c r="E23" s="100">
        <f t="shared" si="5"/>
        <v>429.77189999999996</v>
      </c>
      <c r="F23" s="101"/>
      <c r="G23" s="101"/>
      <c r="H23" s="101"/>
      <c r="I23" s="100">
        <f t="shared" si="1"/>
        <v>0</v>
      </c>
      <c r="J23" s="101">
        <f t="shared" si="2"/>
        <v>60000</v>
      </c>
      <c r="K23" s="101">
        <f t="shared" si="0"/>
        <v>257863.14</v>
      </c>
      <c r="L23" s="102">
        <f t="shared" si="3"/>
        <v>429.77189999999996</v>
      </c>
    </row>
    <row r="24" spans="1:12" ht="13.15" customHeight="1">
      <c r="A24" s="104">
        <v>14021900</v>
      </c>
      <c r="B24" s="111" t="s">
        <v>179</v>
      </c>
      <c r="C24" s="106">
        <v>60000</v>
      </c>
      <c r="D24" s="106">
        <v>257863.14</v>
      </c>
      <c r="E24" s="107">
        <f t="shared" si="5"/>
        <v>429.77189999999996</v>
      </c>
      <c r="F24" s="108"/>
      <c r="G24" s="108"/>
      <c r="H24" s="108"/>
      <c r="I24" s="107">
        <f t="shared" si="1"/>
        <v>0</v>
      </c>
      <c r="J24" s="108">
        <f t="shared" si="2"/>
        <v>60000</v>
      </c>
      <c r="K24" s="108">
        <f t="shared" si="0"/>
        <v>257863.14</v>
      </c>
      <c r="L24" s="109">
        <f t="shared" si="3"/>
        <v>429.77189999999996</v>
      </c>
    </row>
    <row r="25" spans="1:12" s="2" customFormat="1" ht="25.5">
      <c r="A25" s="97">
        <v>14030000</v>
      </c>
      <c r="B25" s="103" t="s">
        <v>180</v>
      </c>
      <c r="C25" s="99">
        <f>C26</f>
        <v>2000000</v>
      </c>
      <c r="D25" s="99">
        <f>D26</f>
        <v>886867.82</v>
      </c>
      <c r="E25" s="100">
        <f t="shared" si="5"/>
        <v>44.343390999999997</v>
      </c>
      <c r="F25" s="101"/>
      <c r="G25" s="101"/>
      <c r="H25" s="101"/>
      <c r="I25" s="100">
        <f t="shared" si="1"/>
        <v>0</v>
      </c>
      <c r="J25" s="101">
        <f t="shared" si="2"/>
        <v>2000000</v>
      </c>
      <c r="K25" s="101">
        <f t="shared" si="0"/>
        <v>886867.82</v>
      </c>
      <c r="L25" s="102">
        <f t="shared" si="3"/>
        <v>44.343390999999997</v>
      </c>
    </row>
    <row r="26" spans="1:12" s="2" customFormat="1">
      <c r="A26" s="104">
        <v>14031900</v>
      </c>
      <c r="B26" s="111" t="s">
        <v>179</v>
      </c>
      <c r="C26" s="106">
        <v>2000000</v>
      </c>
      <c r="D26" s="106">
        <v>886867.82</v>
      </c>
      <c r="E26" s="107">
        <f t="shared" si="5"/>
        <v>44.343390999999997</v>
      </c>
      <c r="F26" s="108"/>
      <c r="G26" s="108"/>
      <c r="H26" s="108"/>
      <c r="I26" s="107">
        <f t="shared" si="1"/>
        <v>0</v>
      </c>
      <c r="J26" s="108">
        <f t="shared" ref="J26:K42" si="6">C26+G26</f>
        <v>2000000</v>
      </c>
      <c r="K26" s="108">
        <f t="shared" si="6"/>
        <v>886867.82</v>
      </c>
      <c r="L26" s="109">
        <f t="shared" si="3"/>
        <v>44.343390999999997</v>
      </c>
    </row>
    <row r="27" spans="1:12" ht="27.6" customHeight="1">
      <c r="A27" s="97">
        <v>14040000</v>
      </c>
      <c r="B27" s="103" t="s">
        <v>181</v>
      </c>
      <c r="C27" s="101">
        <f>C28+C29</f>
        <v>865000</v>
      </c>
      <c r="D27" s="99">
        <f>D28+D29</f>
        <v>811665.77</v>
      </c>
      <c r="E27" s="100">
        <f t="shared" si="5"/>
        <v>93.834193063583811</v>
      </c>
      <c r="F27" s="101"/>
      <c r="G27" s="101"/>
      <c r="H27" s="101"/>
      <c r="I27" s="100">
        <f t="shared" si="1"/>
        <v>0</v>
      </c>
      <c r="J27" s="101">
        <f t="shared" si="6"/>
        <v>865000</v>
      </c>
      <c r="K27" s="101">
        <f t="shared" si="6"/>
        <v>811665.77</v>
      </c>
      <c r="L27" s="102">
        <f t="shared" si="3"/>
        <v>93.834193063583811</v>
      </c>
    </row>
    <row r="28" spans="1:12" ht="86.45" customHeight="1">
      <c r="A28" s="104">
        <v>14040100</v>
      </c>
      <c r="B28" s="111" t="s">
        <v>289</v>
      </c>
      <c r="C28" s="108">
        <v>325000</v>
      </c>
      <c r="D28" s="106">
        <v>401500.38</v>
      </c>
      <c r="E28" s="100">
        <f t="shared" si="5"/>
        <v>123.53857846153846</v>
      </c>
      <c r="F28" s="101"/>
      <c r="G28" s="101"/>
      <c r="H28" s="101"/>
      <c r="I28" s="100"/>
      <c r="J28" s="101">
        <f t="shared" si="6"/>
        <v>325000</v>
      </c>
      <c r="K28" s="101">
        <f t="shared" si="6"/>
        <v>401500.38</v>
      </c>
      <c r="L28" s="102"/>
    </row>
    <row r="29" spans="1:12" ht="67.150000000000006" customHeight="1">
      <c r="A29" s="104">
        <v>14040200</v>
      </c>
      <c r="B29" s="111" t="s">
        <v>290</v>
      </c>
      <c r="C29" s="108">
        <v>540000</v>
      </c>
      <c r="D29" s="106">
        <v>410165.39</v>
      </c>
      <c r="E29" s="100">
        <f t="shared" si="5"/>
        <v>75.956553703703705</v>
      </c>
      <c r="F29" s="101"/>
      <c r="G29" s="101"/>
      <c r="H29" s="101"/>
      <c r="I29" s="100"/>
      <c r="J29" s="101">
        <f t="shared" si="6"/>
        <v>540000</v>
      </c>
      <c r="K29" s="101">
        <f t="shared" si="6"/>
        <v>410165.39</v>
      </c>
      <c r="L29" s="102"/>
    </row>
    <row r="30" spans="1:12" ht="19.149999999999999" customHeight="1">
      <c r="A30" s="97">
        <v>18000000</v>
      </c>
      <c r="B30" s="103" t="s">
        <v>182</v>
      </c>
      <c r="C30" s="99">
        <f>C31+C41+C43</f>
        <v>6194076</v>
      </c>
      <c r="D30" s="99">
        <f>D31+D41+D43</f>
        <v>5432858.0499999998</v>
      </c>
      <c r="E30" s="100">
        <f t="shared" si="5"/>
        <v>87.710548756586121</v>
      </c>
      <c r="F30" s="101"/>
      <c r="G30" s="101"/>
      <c r="H30" s="101"/>
      <c r="I30" s="100">
        <f t="shared" si="1"/>
        <v>0</v>
      </c>
      <c r="J30" s="101">
        <f t="shared" si="6"/>
        <v>6194076</v>
      </c>
      <c r="K30" s="101">
        <f t="shared" si="6"/>
        <v>5432858.0499999998</v>
      </c>
      <c r="L30" s="102">
        <f t="shared" si="3"/>
        <v>87.710548756586121</v>
      </c>
    </row>
    <row r="31" spans="1:12">
      <c r="A31" s="97">
        <v>18010000</v>
      </c>
      <c r="B31" s="103" t="s">
        <v>183</v>
      </c>
      <c r="C31" s="101">
        <f>SUM(C33:C40)</f>
        <v>2535000</v>
      </c>
      <c r="D31" s="101">
        <f>SUM(D32:D39)</f>
        <v>2243937.19</v>
      </c>
      <c r="E31" s="100">
        <f t="shared" si="5"/>
        <v>88.518232347140042</v>
      </c>
      <c r="F31" s="101"/>
      <c r="G31" s="101"/>
      <c r="H31" s="101"/>
      <c r="I31" s="100">
        <f>IF(G31=0,0,H31/G31*100)</f>
        <v>0</v>
      </c>
      <c r="J31" s="101">
        <f t="shared" si="6"/>
        <v>2535000</v>
      </c>
      <c r="K31" s="101">
        <f t="shared" si="6"/>
        <v>2243937.19</v>
      </c>
      <c r="L31" s="102">
        <f t="shared" si="3"/>
        <v>88.518232347140042</v>
      </c>
    </row>
    <row r="32" spans="1:12" ht="51">
      <c r="A32" s="104">
        <v>18010100</v>
      </c>
      <c r="B32" s="111" t="s">
        <v>291</v>
      </c>
      <c r="C32" s="101"/>
      <c r="D32" s="108"/>
      <c r="E32" s="107">
        <v>0</v>
      </c>
      <c r="F32" s="101"/>
      <c r="G32" s="101"/>
      <c r="H32" s="101"/>
      <c r="I32" s="100"/>
      <c r="J32" s="101"/>
      <c r="K32" s="101"/>
      <c r="L32" s="102"/>
    </row>
    <row r="33" spans="1:12" ht="59.45" customHeight="1">
      <c r="A33" s="104">
        <v>18010200</v>
      </c>
      <c r="B33" s="111" t="s">
        <v>184</v>
      </c>
      <c r="C33" s="108">
        <v>80000</v>
      </c>
      <c r="D33" s="108">
        <v>111696.92</v>
      </c>
      <c r="E33" s="107">
        <f t="shared" si="5"/>
        <v>139.62115</v>
      </c>
      <c r="F33" s="108"/>
      <c r="G33" s="108"/>
      <c r="H33" s="106"/>
      <c r="I33" s="107">
        <f t="shared" si="1"/>
        <v>0</v>
      </c>
      <c r="J33" s="108">
        <f t="shared" si="6"/>
        <v>80000</v>
      </c>
      <c r="K33" s="108">
        <f>D33+H33</f>
        <v>111696.92</v>
      </c>
      <c r="L33" s="109">
        <f t="shared" si="3"/>
        <v>139.62115</v>
      </c>
    </row>
    <row r="34" spans="1:12" ht="51">
      <c r="A34" s="104">
        <v>18010300</v>
      </c>
      <c r="B34" s="111" t="s">
        <v>185</v>
      </c>
      <c r="C34" s="106">
        <v>400000</v>
      </c>
      <c r="D34" s="106">
        <v>424598.11</v>
      </c>
      <c r="E34" s="107">
        <f t="shared" si="5"/>
        <v>106.14952749999999</v>
      </c>
      <c r="F34" s="101"/>
      <c r="G34" s="101"/>
      <c r="H34" s="101"/>
      <c r="I34" s="100">
        <f t="shared" si="1"/>
        <v>0</v>
      </c>
      <c r="J34" s="108">
        <f t="shared" si="6"/>
        <v>400000</v>
      </c>
      <c r="K34" s="108">
        <f>D34+H34</f>
        <v>424598.11</v>
      </c>
      <c r="L34" s="102">
        <f t="shared" si="3"/>
        <v>106.14952749999999</v>
      </c>
    </row>
    <row r="35" spans="1:12" s="2" customFormat="1" ht="58.9" customHeight="1">
      <c r="A35" s="104">
        <v>18010400</v>
      </c>
      <c r="B35" s="111" t="s">
        <v>186</v>
      </c>
      <c r="C35" s="106">
        <v>300000</v>
      </c>
      <c r="D35" s="106">
        <v>264945.68</v>
      </c>
      <c r="E35" s="107">
        <f t="shared" si="5"/>
        <v>88.315226666666675</v>
      </c>
      <c r="F35" s="99"/>
      <c r="G35" s="99">
        <f>SUM(G36:G38)</f>
        <v>0</v>
      </c>
      <c r="H35" s="99">
        <f>SUM(H36:H38)</f>
        <v>0</v>
      </c>
      <c r="I35" s="100">
        <f t="shared" si="1"/>
        <v>0</v>
      </c>
      <c r="J35" s="108">
        <f t="shared" si="6"/>
        <v>300000</v>
      </c>
      <c r="K35" s="108">
        <f>D35+H35</f>
        <v>264945.68</v>
      </c>
      <c r="L35" s="109">
        <f t="shared" si="3"/>
        <v>88.315226666666675</v>
      </c>
    </row>
    <row r="36" spans="1:12" s="2" customFormat="1" ht="14.45" customHeight="1">
      <c r="A36" s="104">
        <v>18010500</v>
      </c>
      <c r="B36" s="111" t="s">
        <v>187</v>
      </c>
      <c r="C36" s="106">
        <v>380000</v>
      </c>
      <c r="D36" s="106">
        <v>135862.13</v>
      </c>
      <c r="E36" s="107">
        <f t="shared" si="5"/>
        <v>35.75319210526316</v>
      </c>
      <c r="F36" s="108"/>
      <c r="G36" s="108"/>
      <c r="H36" s="108"/>
      <c r="I36" s="107">
        <f t="shared" si="1"/>
        <v>0</v>
      </c>
      <c r="J36" s="108">
        <f t="shared" si="6"/>
        <v>380000</v>
      </c>
      <c r="K36" s="108">
        <f>D36+H36</f>
        <v>135862.13</v>
      </c>
      <c r="L36" s="109">
        <f t="shared" si="3"/>
        <v>35.75319210526316</v>
      </c>
    </row>
    <row r="37" spans="1:12" ht="14.45" customHeight="1">
      <c r="A37" s="104">
        <v>18010600</v>
      </c>
      <c r="B37" s="111" t="s">
        <v>188</v>
      </c>
      <c r="C37" s="106">
        <v>970000</v>
      </c>
      <c r="D37" s="106">
        <v>869269.23</v>
      </c>
      <c r="E37" s="107">
        <f t="shared" si="5"/>
        <v>89.615384536082473</v>
      </c>
      <c r="F37" s="108"/>
      <c r="G37" s="108"/>
      <c r="H37" s="108"/>
      <c r="I37" s="107">
        <f t="shared" si="1"/>
        <v>0</v>
      </c>
      <c r="J37" s="108">
        <f t="shared" si="6"/>
        <v>970000</v>
      </c>
      <c r="K37" s="108">
        <f t="shared" si="6"/>
        <v>869269.23</v>
      </c>
      <c r="L37" s="109">
        <f t="shared" si="3"/>
        <v>89.615384536082473</v>
      </c>
    </row>
    <row r="38" spans="1:12" ht="17.45" customHeight="1">
      <c r="A38" s="104">
        <v>18010700</v>
      </c>
      <c r="B38" s="111" t="s">
        <v>189</v>
      </c>
      <c r="C38" s="106">
        <v>240000</v>
      </c>
      <c r="D38" s="106">
        <v>291789.40000000002</v>
      </c>
      <c r="E38" s="107">
        <f t="shared" si="5"/>
        <v>121.57891666666667</v>
      </c>
      <c r="F38" s="108"/>
      <c r="G38" s="108"/>
      <c r="H38" s="108"/>
      <c r="I38" s="107">
        <f t="shared" si="1"/>
        <v>0</v>
      </c>
      <c r="J38" s="108">
        <f t="shared" si="6"/>
        <v>240000</v>
      </c>
      <c r="K38" s="108">
        <f t="shared" si="6"/>
        <v>291789.40000000002</v>
      </c>
      <c r="L38" s="109">
        <f t="shared" si="3"/>
        <v>121.57891666666667</v>
      </c>
    </row>
    <row r="39" spans="1:12">
      <c r="A39" s="104">
        <v>18010900</v>
      </c>
      <c r="B39" s="111" t="s">
        <v>190</v>
      </c>
      <c r="C39" s="106">
        <v>140000</v>
      </c>
      <c r="D39" s="106">
        <v>145775.72</v>
      </c>
      <c r="E39" s="107">
        <f>D39/C39*100</f>
        <v>104.12551428571429</v>
      </c>
      <c r="F39" s="106"/>
      <c r="G39" s="106">
        <f>SUM(G41:G41)</f>
        <v>0</v>
      </c>
      <c r="H39" s="106">
        <f>SUM(H41:H41)</f>
        <v>0</v>
      </c>
      <c r="I39" s="107">
        <f t="shared" si="1"/>
        <v>0</v>
      </c>
      <c r="J39" s="108">
        <f t="shared" si="6"/>
        <v>140000</v>
      </c>
      <c r="K39" s="108">
        <f t="shared" si="6"/>
        <v>145775.72</v>
      </c>
      <c r="L39" s="109">
        <f t="shared" si="3"/>
        <v>104.12551428571429</v>
      </c>
    </row>
    <row r="40" spans="1:12">
      <c r="A40" s="97">
        <v>18011000</v>
      </c>
      <c r="B40" s="103" t="s">
        <v>323</v>
      </c>
      <c r="C40" s="222">
        <v>25000</v>
      </c>
      <c r="D40" s="222">
        <v>25000</v>
      </c>
      <c r="E40" s="226">
        <f>D40/C40*100</f>
        <v>100</v>
      </c>
      <c r="F40" s="219"/>
      <c r="G40" s="219"/>
      <c r="H40" s="219"/>
      <c r="I40" s="226"/>
      <c r="J40" s="219"/>
      <c r="K40" s="219">
        <f t="shared" ref="K40" si="7">D40+H40</f>
        <v>25000</v>
      </c>
      <c r="L40" s="227"/>
    </row>
    <row r="41" spans="1:12">
      <c r="A41" s="97">
        <v>18030000</v>
      </c>
      <c r="B41" s="103" t="s">
        <v>191</v>
      </c>
      <c r="C41" s="99">
        <f>C42</f>
        <v>3000</v>
      </c>
      <c r="D41" s="99">
        <f>D42</f>
        <v>510</v>
      </c>
      <c r="E41" s="100">
        <f t="shared" ref="E41:E99" si="8">IF(C41=0,0,D41/C41*100)</f>
        <v>17</v>
      </c>
      <c r="F41" s="108">
        <f>F42</f>
        <v>0</v>
      </c>
      <c r="G41" s="108">
        <f>G42</f>
        <v>0</v>
      </c>
      <c r="H41" s="108">
        <f>H42</f>
        <v>0</v>
      </c>
      <c r="I41" s="107">
        <f t="shared" si="1"/>
        <v>0</v>
      </c>
      <c r="J41" s="101">
        <f t="shared" si="6"/>
        <v>3000</v>
      </c>
      <c r="K41" s="101">
        <f t="shared" si="6"/>
        <v>510</v>
      </c>
      <c r="L41" s="102">
        <f t="shared" si="3"/>
        <v>17</v>
      </c>
    </row>
    <row r="42" spans="1:12" s="2" customFormat="1" ht="16.899999999999999" customHeight="1">
      <c r="A42" s="104">
        <v>18030200</v>
      </c>
      <c r="B42" s="111" t="s">
        <v>192</v>
      </c>
      <c r="C42" s="108">
        <v>3000</v>
      </c>
      <c r="D42" s="108">
        <v>510</v>
      </c>
      <c r="E42" s="100">
        <f t="shared" si="8"/>
        <v>17</v>
      </c>
      <c r="F42" s="101"/>
      <c r="G42" s="101"/>
      <c r="H42" s="101"/>
      <c r="I42" s="100">
        <f t="shared" si="1"/>
        <v>0</v>
      </c>
      <c r="J42" s="108">
        <f>C42+G42</f>
        <v>3000</v>
      </c>
      <c r="K42" s="108">
        <f t="shared" si="6"/>
        <v>510</v>
      </c>
      <c r="L42" s="109">
        <f t="shared" si="3"/>
        <v>17</v>
      </c>
    </row>
    <row r="43" spans="1:12" s="2" customFormat="1" ht="17.45" customHeight="1">
      <c r="A43" s="97">
        <v>18050000</v>
      </c>
      <c r="B43" s="103" t="s">
        <v>193</v>
      </c>
      <c r="C43" s="101">
        <f>SUM(C44:C46)</f>
        <v>3656076</v>
      </c>
      <c r="D43" s="101">
        <f>SUM(D44:D46)</f>
        <v>3188410.86</v>
      </c>
      <c r="E43" s="100">
        <f t="shared" si="8"/>
        <v>87.208549822268466</v>
      </c>
      <c r="F43" s="101"/>
      <c r="G43" s="101"/>
      <c r="H43" s="101"/>
      <c r="I43" s="100">
        <f t="shared" si="1"/>
        <v>0</v>
      </c>
      <c r="J43" s="101">
        <f t="shared" ref="J43:K46" si="9">C43+G43</f>
        <v>3656076</v>
      </c>
      <c r="K43" s="101">
        <f t="shared" si="9"/>
        <v>3188410.86</v>
      </c>
      <c r="L43" s="102">
        <f t="shared" si="3"/>
        <v>87.208549822268466</v>
      </c>
    </row>
    <row r="44" spans="1:12" s="2" customFormat="1" ht="18" customHeight="1">
      <c r="A44" s="104">
        <v>18050300</v>
      </c>
      <c r="B44" s="111" t="s">
        <v>194</v>
      </c>
      <c r="C44" s="108">
        <v>250000</v>
      </c>
      <c r="D44" s="108">
        <v>211789.38</v>
      </c>
      <c r="E44" s="107">
        <f t="shared" si="8"/>
        <v>84.715751999999995</v>
      </c>
      <c r="F44" s="106"/>
      <c r="G44" s="106"/>
      <c r="H44" s="106"/>
      <c r="I44" s="107">
        <f t="shared" si="1"/>
        <v>0</v>
      </c>
      <c r="J44" s="108">
        <f t="shared" si="9"/>
        <v>250000</v>
      </c>
      <c r="K44" s="108">
        <f t="shared" si="9"/>
        <v>211789.38</v>
      </c>
      <c r="L44" s="109">
        <f t="shared" si="3"/>
        <v>84.715751999999995</v>
      </c>
    </row>
    <row r="45" spans="1:12" ht="21" customHeight="1">
      <c r="A45" s="104">
        <v>18050400</v>
      </c>
      <c r="B45" s="111" t="s">
        <v>195</v>
      </c>
      <c r="C45" s="108">
        <v>3180000</v>
      </c>
      <c r="D45" s="108">
        <v>2731748.31</v>
      </c>
      <c r="E45" s="107">
        <f t="shared" si="8"/>
        <v>85.904034905660382</v>
      </c>
      <c r="F45" s="106"/>
      <c r="G45" s="106"/>
      <c r="H45" s="106"/>
      <c r="I45" s="107">
        <f t="shared" si="1"/>
        <v>0</v>
      </c>
      <c r="J45" s="108">
        <f t="shared" si="9"/>
        <v>3180000</v>
      </c>
      <c r="K45" s="108">
        <f t="shared" si="9"/>
        <v>2731748.31</v>
      </c>
      <c r="L45" s="109">
        <f t="shared" si="3"/>
        <v>85.904034905660382</v>
      </c>
    </row>
    <row r="46" spans="1:12" s="2" customFormat="1" ht="70.150000000000006" customHeight="1">
      <c r="A46" s="104">
        <v>18050500</v>
      </c>
      <c r="B46" s="111" t="s">
        <v>196</v>
      </c>
      <c r="C46" s="108">
        <v>226076</v>
      </c>
      <c r="D46" s="108">
        <v>244873.17</v>
      </c>
      <c r="E46" s="107">
        <f t="shared" si="8"/>
        <v>108.3145358198128</v>
      </c>
      <c r="F46" s="106"/>
      <c r="G46" s="106"/>
      <c r="H46" s="106"/>
      <c r="I46" s="107">
        <f t="shared" si="1"/>
        <v>0</v>
      </c>
      <c r="J46" s="108">
        <f t="shared" si="9"/>
        <v>226076</v>
      </c>
      <c r="K46" s="108">
        <f>D46+H46</f>
        <v>244873.17</v>
      </c>
      <c r="L46" s="109">
        <f t="shared" si="3"/>
        <v>108.3145358198128</v>
      </c>
    </row>
    <row r="47" spans="1:12" s="2" customFormat="1" ht="18" customHeight="1">
      <c r="A47" s="113">
        <v>19000000</v>
      </c>
      <c r="B47" s="103" t="s">
        <v>146</v>
      </c>
      <c r="C47" s="101"/>
      <c r="D47" s="101"/>
      <c r="E47" s="100">
        <f t="shared" si="8"/>
        <v>0</v>
      </c>
      <c r="F47" s="101">
        <f>SUM(F48)</f>
        <v>10000</v>
      </c>
      <c r="G47" s="101">
        <f>SUM(G48)</f>
        <v>0</v>
      </c>
      <c r="H47" s="101">
        <f>SUM(H48)</f>
        <v>4100.71</v>
      </c>
      <c r="I47" s="100">
        <f t="shared" si="1"/>
        <v>0</v>
      </c>
      <c r="J47" s="101">
        <f>SUM(J48)</f>
        <v>0</v>
      </c>
      <c r="K47" s="101">
        <f>SUM(K48)</f>
        <v>4100.71</v>
      </c>
      <c r="L47" s="102">
        <f t="shared" si="3"/>
        <v>0</v>
      </c>
    </row>
    <row r="48" spans="1:12" s="2" customFormat="1" ht="21" customHeight="1">
      <c r="A48" s="113">
        <v>19010000</v>
      </c>
      <c r="B48" s="103" t="s">
        <v>147</v>
      </c>
      <c r="C48" s="101"/>
      <c r="D48" s="101"/>
      <c r="E48" s="100">
        <f t="shared" si="8"/>
        <v>0</v>
      </c>
      <c r="F48" s="101">
        <f>F49+F50</f>
        <v>10000</v>
      </c>
      <c r="G48" s="101">
        <f>G49+G50</f>
        <v>0</v>
      </c>
      <c r="H48" s="101">
        <f>H49+H50</f>
        <v>4100.71</v>
      </c>
      <c r="I48" s="100">
        <f t="shared" si="1"/>
        <v>0</v>
      </c>
      <c r="J48" s="101">
        <f>C48+G48</f>
        <v>0</v>
      </c>
      <c r="K48" s="101">
        <f>D48+H48</f>
        <v>4100.71</v>
      </c>
      <c r="L48" s="102">
        <f t="shared" si="3"/>
        <v>0</v>
      </c>
    </row>
    <row r="49" spans="1:12" s="2" customFormat="1" ht="69" customHeight="1">
      <c r="A49" s="114">
        <v>19010100</v>
      </c>
      <c r="B49" s="61" t="s">
        <v>148</v>
      </c>
      <c r="C49" s="108"/>
      <c r="D49" s="108"/>
      <c r="E49" s="107">
        <f t="shared" si="8"/>
        <v>0</v>
      </c>
      <c r="F49" s="152">
        <v>10000</v>
      </c>
      <c r="G49" s="152"/>
      <c r="H49" s="215">
        <v>4092.7</v>
      </c>
      <c r="I49" s="107">
        <f t="shared" si="1"/>
        <v>0</v>
      </c>
      <c r="J49" s="108">
        <f>C49+G49</f>
        <v>0</v>
      </c>
      <c r="K49" s="108">
        <f>D49+H49</f>
        <v>4092.7</v>
      </c>
      <c r="L49" s="109">
        <f t="shared" si="3"/>
        <v>0</v>
      </c>
    </row>
    <row r="50" spans="1:12" s="2" customFormat="1" ht="58.15" customHeight="1">
      <c r="A50" s="114">
        <v>19010300</v>
      </c>
      <c r="B50" s="61" t="s">
        <v>197</v>
      </c>
      <c r="C50" s="106"/>
      <c r="D50" s="106"/>
      <c r="E50" s="107">
        <f t="shared" si="8"/>
        <v>0</v>
      </c>
      <c r="F50" s="216"/>
      <c r="G50" s="216"/>
      <c r="H50" s="215">
        <v>8.01</v>
      </c>
      <c r="I50" s="100">
        <f t="shared" si="1"/>
        <v>0</v>
      </c>
      <c r="J50" s="99"/>
      <c r="K50" s="108">
        <f>D50+H50</f>
        <v>8.01</v>
      </c>
      <c r="L50" s="102">
        <f t="shared" si="3"/>
        <v>0</v>
      </c>
    </row>
    <row r="51" spans="1:12">
      <c r="A51" s="97">
        <v>20000000</v>
      </c>
      <c r="B51" s="98" t="s">
        <v>33</v>
      </c>
      <c r="C51" s="99">
        <f>C52+C57+C65</f>
        <v>461100</v>
      </c>
      <c r="D51" s="99">
        <f>D52+D57+D65</f>
        <v>610648.16999999993</v>
      </c>
      <c r="E51" s="100">
        <f t="shared" si="8"/>
        <v>132.43291476903056</v>
      </c>
      <c r="F51" s="99">
        <f>F52+F68</f>
        <v>1609900</v>
      </c>
      <c r="G51" s="99">
        <f>G52+G68</f>
        <v>7348145.4100000001</v>
      </c>
      <c r="H51" s="99">
        <f>H52+H68</f>
        <v>6289452.0300000003</v>
      </c>
      <c r="I51" s="100">
        <f t="shared" si="1"/>
        <v>85.592373028448279</v>
      </c>
      <c r="J51" s="101">
        <f>C51+G51</f>
        <v>7809245.4100000001</v>
      </c>
      <c r="K51" s="101">
        <f>D51+H51</f>
        <v>6900100.2000000002</v>
      </c>
      <c r="L51" s="102">
        <f t="shared" si="3"/>
        <v>88.358091438184175</v>
      </c>
    </row>
    <row r="52" spans="1:12" ht="25.5">
      <c r="A52" s="97">
        <v>21000000</v>
      </c>
      <c r="B52" s="98" t="s">
        <v>198</v>
      </c>
      <c r="C52" s="99">
        <f>C53</f>
        <v>55000</v>
      </c>
      <c r="D52" s="99">
        <f>D53</f>
        <v>62062</v>
      </c>
      <c r="E52" s="100">
        <f t="shared" si="8"/>
        <v>112.84</v>
      </c>
      <c r="F52" s="99">
        <f>F53</f>
        <v>0</v>
      </c>
      <c r="G52" s="99">
        <f>G53</f>
        <v>0</v>
      </c>
      <c r="H52" s="99">
        <f>H56</f>
        <v>0</v>
      </c>
      <c r="I52" s="100">
        <f t="shared" si="1"/>
        <v>0</v>
      </c>
      <c r="J52" s="101">
        <f>C52+G52</f>
        <v>55000</v>
      </c>
      <c r="K52" s="101">
        <f>D52+H52</f>
        <v>62062</v>
      </c>
      <c r="L52" s="102">
        <f t="shared" si="3"/>
        <v>112.84</v>
      </c>
    </row>
    <row r="53" spans="1:12">
      <c r="A53" s="97">
        <v>21080000</v>
      </c>
      <c r="B53" s="98" t="s">
        <v>199</v>
      </c>
      <c r="C53" s="99">
        <f>C54+C55</f>
        <v>55000</v>
      </c>
      <c r="D53" s="99">
        <f>D54+D55</f>
        <v>62062</v>
      </c>
      <c r="E53" s="100">
        <f t="shared" si="8"/>
        <v>112.84</v>
      </c>
      <c r="F53" s="101"/>
      <c r="G53" s="101"/>
      <c r="H53" s="101"/>
      <c r="I53" s="100">
        <f t="shared" si="1"/>
        <v>0</v>
      </c>
      <c r="J53" s="101">
        <f t="shared" ref="J53:K55" si="10">C53+G53</f>
        <v>55000</v>
      </c>
      <c r="K53" s="101">
        <f t="shared" si="10"/>
        <v>62062</v>
      </c>
      <c r="L53" s="102">
        <f t="shared" si="3"/>
        <v>112.84</v>
      </c>
    </row>
    <row r="54" spans="1:12" ht="21" customHeight="1">
      <c r="A54" s="104">
        <v>21081100</v>
      </c>
      <c r="B54" s="105" t="s">
        <v>200</v>
      </c>
      <c r="C54" s="106">
        <v>5000</v>
      </c>
      <c r="D54" s="106">
        <v>4662</v>
      </c>
      <c r="E54" s="107">
        <f t="shared" si="8"/>
        <v>93.24</v>
      </c>
      <c r="F54" s="108"/>
      <c r="G54" s="108"/>
      <c r="H54" s="108"/>
      <c r="I54" s="107">
        <f t="shared" si="1"/>
        <v>0</v>
      </c>
      <c r="J54" s="108">
        <f t="shared" si="10"/>
        <v>5000</v>
      </c>
      <c r="K54" s="108">
        <f t="shared" si="10"/>
        <v>4662</v>
      </c>
      <c r="L54" s="109">
        <f t="shared" si="3"/>
        <v>93.24</v>
      </c>
    </row>
    <row r="55" spans="1:12" ht="43.15" customHeight="1">
      <c r="A55" s="104">
        <v>21081500</v>
      </c>
      <c r="B55" s="105" t="s">
        <v>201</v>
      </c>
      <c r="C55" s="108">
        <v>50000</v>
      </c>
      <c r="D55" s="108">
        <v>57400</v>
      </c>
      <c r="E55" s="100">
        <f t="shared" si="8"/>
        <v>114.8</v>
      </c>
      <c r="F55" s="99"/>
      <c r="G55" s="99"/>
      <c r="H55" s="99"/>
      <c r="I55" s="100">
        <f t="shared" si="1"/>
        <v>0</v>
      </c>
      <c r="J55" s="101">
        <f t="shared" si="10"/>
        <v>50000</v>
      </c>
      <c r="K55" s="108">
        <f t="shared" si="10"/>
        <v>57400</v>
      </c>
      <c r="L55" s="102">
        <f t="shared" si="3"/>
        <v>114.8</v>
      </c>
    </row>
    <row r="56" spans="1:12" ht="38.25">
      <c r="A56" s="115">
        <v>21110000</v>
      </c>
      <c r="B56" s="60" t="s">
        <v>149</v>
      </c>
      <c r="C56" s="99"/>
      <c r="D56" s="99"/>
      <c r="E56" s="100">
        <f t="shared" si="8"/>
        <v>0</v>
      </c>
      <c r="F56" s="99">
        <v>30000</v>
      </c>
      <c r="G56" s="99"/>
      <c r="H56" s="116"/>
      <c r="I56" s="100">
        <f t="shared" si="1"/>
        <v>0</v>
      </c>
      <c r="J56" s="99">
        <f>C56+F56</f>
        <v>30000</v>
      </c>
      <c r="K56" s="106">
        <f>D56+H56</f>
        <v>0</v>
      </c>
      <c r="L56" s="102">
        <f t="shared" si="3"/>
        <v>0</v>
      </c>
    </row>
    <row r="57" spans="1:12" ht="31.15" customHeight="1">
      <c r="A57" s="97">
        <v>22000000</v>
      </c>
      <c r="B57" s="98" t="s">
        <v>202</v>
      </c>
      <c r="C57" s="99">
        <f>C58+C62</f>
        <v>366100</v>
      </c>
      <c r="D57" s="99">
        <f>D58+D62+D60</f>
        <v>491416.67</v>
      </c>
      <c r="E57" s="100">
        <f t="shared" si="8"/>
        <v>134.23017481562414</v>
      </c>
      <c r="F57" s="99">
        <f>SUM(F58:F59)</f>
        <v>0</v>
      </c>
      <c r="G57" s="99">
        <f>SUM(G58:G59)</f>
        <v>0</v>
      </c>
      <c r="H57" s="99">
        <f>SUM(H58:H59)</f>
        <v>0</v>
      </c>
      <c r="I57" s="100">
        <f t="shared" si="1"/>
        <v>0</v>
      </c>
      <c r="J57" s="99">
        <f>C57+F57</f>
        <v>366100</v>
      </c>
      <c r="K57" s="99">
        <f>D57+G57</f>
        <v>491416.67</v>
      </c>
      <c r="L57" s="102">
        <f t="shared" si="3"/>
        <v>134.23017481562414</v>
      </c>
    </row>
    <row r="58" spans="1:12">
      <c r="A58" s="97">
        <v>22010000</v>
      </c>
      <c r="B58" s="98" t="s">
        <v>34</v>
      </c>
      <c r="C58" s="99">
        <f>C59</f>
        <v>366000</v>
      </c>
      <c r="D58" s="99">
        <f>D59</f>
        <v>485141.1</v>
      </c>
      <c r="E58" s="100">
        <f t="shared" si="8"/>
        <v>132.5522131147541</v>
      </c>
      <c r="F58" s="101"/>
      <c r="G58" s="101"/>
      <c r="H58" s="101"/>
      <c r="I58" s="100">
        <f t="shared" si="1"/>
        <v>0</v>
      </c>
      <c r="J58" s="101">
        <f>C58+G58</f>
        <v>366000</v>
      </c>
      <c r="K58" s="101">
        <f>D58+H58</f>
        <v>485141.1</v>
      </c>
      <c r="L58" s="102">
        <f t="shared" si="3"/>
        <v>132.5522131147541</v>
      </c>
    </row>
    <row r="59" spans="1:12" ht="25.5">
      <c r="A59" s="104">
        <v>22012500</v>
      </c>
      <c r="B59" s="117" t="s">
        <v>203</v>
      </c>
      <c r="C59" s="106">
        <v>366000</v>
      </c>
      <c r="D59" s="106">
        <v>485141.1</v>
      </c>
      <c r="E59" s="107">
        <f t="shared" si="8"/>
        <v>132.5522131147541</v>
      </c>
      <c r="F59" s="108"/>
      <c r="G59" s="108"/>
      <c r="H59" s="108"/>
      <c r="I59" s="107">
        <f t="shared" si="1"/>
        <v>0</v>
      </c>
      <c r="J59" s="108">
        <f>C59+G59</f>
        <v>366000</v>
      </c>
      <c r="K59" s="108">
        <f>D59+H59</f>
        <v>485141.1</v>
      </c>
      <c r="L59" s="109">
        <f t="shared" si="3"/>
        <v>132.5522131147541</v>
      </c>
    </row>
    <row r="60" spans="1:12" s="2" customFormat="1" ht="51">
      <c r="A60" s="97">
        <v>280800000</v>
      </c>
      <c r="B60" s="252" t="s">
        <v>351</v>
      </c>
      <c r="C60" s="222"/>
      <c r="D60" s="222">
        <f>D61</f>
        <v>4000</v>
      </c>
      <c r="E60" s="226"/>
      <c r="F60" s="219"/>
      <c r="G60" s="219"/>
      <c r="H60" s="219"/>
      <c r="I60" s="226"/>
      <c r="J60" s="219"/>
      <c r="K60" s="219">
        <f t="shared" ref="K60:K61" si="11">D60+H60</f>
        <v>4000</v>
      </c>
      <c r="L60" s="227"/>
    </row>
    <row r="61" spans="1:12" ht="45.6" customHeight="1">
      <c r="A61" s="104">
        <v>22080400</v>
      </c>
      <c r="B61" s="117" t="s">
        <v>352</v>
      </c>
      <c r="C61" s="106"/>
      <c r="D61" s="106">
        <v>4000</v>
      </c>
      <c r="E61" s="107"/>
      <c r="F61" s="108"/>
      <c r="G61" s="108"/>
      <c r="H61" s="108"/>
      <c r="I61" s="107"/>
      <c r="J61" s="108"/>
      <c r="K61" s="108">
        <f t="shared" si="11"/>
        <v>4000</v>
      </c>
      <c r="L61" s="109"/>
    </row>
    <row r="62" spans="1:12" s="2" customFormat="1">
      <c r="A62" s="97">
        <v>22090000</v>
      </c>
      <c r="B62" s="103" t="s">
        <v>204</v>
      </c>
      <c r="C62" s="99">
        <f>C63+C64</f>
        <v>100</v>
      </c>
      <c r="D62" s="99">
        <f>D63+D64</f>
        <v>2275.5700000000002</v>
      </c>
      <c r="E62" s="100">
        <f t="shared" si="8"/>
        <v>2275.5700000000002</v>
      </c>
      <c r="F62" s="99">
        <f t="shared" ref="F62:J62" si="12">F63</f>
        <v>0</v>
      </c>
      <c r="G62" s="99">
        <f t="shared" si="12"/>
        <v>0</v>
      </c>
      <c r="H62" s="99">
        <f t="shared" si="12"/>
        <v>0</v>
      </c>
      <c r="I62" s="100">
        <f t="shared" si="1"/>
        <v>0</v>
      </c>
      <c r="J62" s="99">
        <f t="shared" si="12"/>
        <v>100</v>
      </c>
      <c r="K62" s="99">
        <f>K63+K64</f>
        <v>2275.5700000000002</v>
      </c>
      <c r="L62" s="102">
        <f t="shared" si="3"/>
        <v>2275.5700000000002</v>
      </c>
    </row>
    <row r="63" spans="1:12" ht="25.5">
      <c r="A63" s="104">
        <v>22090100</v>
      </c>
      <c r="B63" s="118" t="s">
        <v>205</v>
      </c>
      <c r="C63" s="106">
        <v>100</v>
      </c>
      <c r="D63" s="106">
        <v>99.57</v>
      </c>
      <c r="E63" s="107">
        <f t="shared" si="8"/>
        <v>99.57</v>
      </c>
      <c r="F63" s="108"/>
      <c r="G63" s="108"/>
      <c r="H63" s="108"/>
      <c r="I63" s="107">
        <f t="shared" si="1"/>
        <v>0</v>
      </c>
      <c r="J63" s="108">
        <f t="shared" ref="J63:K65" si="13">C63+G63</f>
        <v>100</v>
      </c>
      <c r="K63" s="108">
        <f t="shared" si="13"/>
        <v>99.57</v>
      </c>
      <c r="L63" s="109">
        <f t="shared" si="3"/>
        <v>99.57</v>
      </c>
    </row>
    <row r="64" spans="1:12" ht="38.25">
      <c r="A64" s="104">
        <v>22090400</v>
      </c>
      <c r="B64" s="118" t="s">
        <v>347</v>
      </c>
      <c r="C64" s="106"/>
      <c r="D64" s="106">
        <v>2176</v>
      </c>
      <c r="E64" s="107"/>
      <c r="F64" s="108"/>
      <c r="G64" s="108"/>
      <c r="H64" s="108"/>
      <c r="I64" s="107"/>
      <c r="J64" s="108">
        <f t="shared" si="13"/>
        <v>0</v>
      </c>
      <c r="K64" s="108">
        <f t="shared" si="13"/>
        <v>2176</v>
      </c>
      <c r="L64" s="109">
        <f t="shared" si="3"/>
        <v>0</v>
      </c>
    </row>
    <row r="65" spans="1:12" s="2" customFormat="1">
      <c r="A65" s="97">
        <v>24000000</v>
      </c>
      <c r="B65" s="103" t="s">
        <v>278</v>
      </c>
      <c r="C65" s="99">
        <f>C66</f>
        <v>40000</v>
      </c>
      <c r="D65" s="101">
        <f>D66</f>
        <v>57169.5</v>
      </c>
      <c r="E65" s="100">
        <f t="shared" si="8"/>
        <v>142.92374999999998</v>
      </c>
      <c r="F65" s="101"/>
      <c r="G65" s="101"/>
      <c r="H65" s="101"/>
      <c r="I65" s="100">
        <f t="shared" si="1"/>
        <v>0</v>
      </c>
      <c r="J65" s="101">
        <f t="shared" si="13"/>
        <v>40000</v>
      </c>
      <c r="K65" s="101">
        <f t="shared" si="13"/>
        <v>57169.5</v>
      </c>
      <c r="L65" s="102">
        <f t="shared" si="3"/>
        <v>142.92374999999998</v>
      </c>
    </row>
    <row r="66" spans="1:12" s="2" customFormat="1">
      <c r="A66" s="97">
        <v>24060000</v>
      </c>
      <c r="B66" s="98" t="s">
        <v>35</v>
      </c>
      <c r="C66" s="99">
        <f>C67</f>
        <v>40000</v>
      </c>
      <c r="D66" s="99">
        <f>D67</f>
        <v>57169.5</v>
      </c>
      <c r="E66" s="100">
        <f t="shared" si="8"/>
        <v>142.92374999999998</v>
      </c>
      <c r="F66" s="99"/>
      <c r="G66" s="99"/>
      <c r="H66" s="99"/>
      <c r="I66" s="100">
        <f t="shared" si="1"/>
        <v>0</v>
      </c>
      <c r="J66" s="99">
        <f>C66+F66</f>
        <v>40000</v>
      </c>
      <c r="K66" s="99">
        <f>D66+G66</f>
        <v>57169.5</v>
      </c>
      <c r="L66" s="102">
        <f t="shared" si="3"/>
        <v>142.92374999999998</v>
      </c>
    </row>
    <row r="67" spans="1:12" s="2" customFormat="1">
      <c r="A67" s="104">
        <v>24060300</v>
      </c>
      <c r="B67" s="105" t="s">
        <v>199</v>
      </c>
      <c r="C67" s="106">
        <v>40000</v>
      </c>
      <c r="D67" s="106">
        <v>57169.5</v>
      </c>
      <c r="E67" s="107">
        <f t="shared" si="8"/>
        <v>142.92374999999998</v>
      </c>
      <c r="F67" s="99"/>
      <c r="G67" s="99"/>
      <c r="H67" s="99"/>
      <c r="I67" s="100">
        <f t="shared" si="1"/>
        <v>0</v>
      </c>
      <c r="J67" s="106">
        <f>C67+F67</f>
        <v>40000</v>
      </c>
      <c r="K67" s="106">
        <f>D67+G67</f>
        <v>57169.5</v>
      </c>
      <c r="L67" s="102">
        <f t="shared" si="3"/>
        <v>142.92374999999998</v>
      </c>
    </row>
    <row r="68" spans="1:12">
      <c r="A68" s="97">
        <v>25000000</v>
      </c>
      <c r="B68" s="103" t="s">
        <v>206</v>
      </c>
      <c r="C68" s="101"/>
      <c r="D68" s="99"/>
      <c r="E68" s="100">
        <f t="shared" si="8"/>
        <v>0</v>
      </c>
      <c r="F68" s="101">
        <f>F69</f>
        <v>1609900</v>
      </c>
      <c r="G68" s="101">
        <f>G69+G72</f>
        <v>7348145.4100000001</v>
      </c>
      <c r="H68" s="101">
        <f>H69+H72</f>
        <v>6289452.0300000003</v>
      </c>
      <c r="I68" s="100">
        <f t="shared" si="1"/>
        <v>85.592373028448279</v>
      </c>
      <c r="J68" s="101">
        <f t="shared" ref="J68:K83" si="14">C68+G68</f>
        <v>7348145.4100000001</v>
      </c>
      <c r="K68" s="101">
        <f t="shared" si="14"/>
        <v>6289452.0300000003</v>
      </c>
      <c r="L68" s="102">
        <f t="shared" si="3"/>
        <v>85.592373028448279</v>
      </c>
    </row>
    <row r="69" spans="1:12" ht="38.25">
      <c r="A69" s="97">
        <v>25010000</v>
      </c>
      <c r="B69" s="103" t="s">
        <v>207</v>
      </c>
      <c r="C69" s="101"/>
      <c r="D69" s="101"/>
      <c r="E69" s="100">
        <f t="shared" si="8"/>
        <v>0</v>
      </c>
      <c r="F69" s="99">
        <f>F70+F71</f>
        <v>1609900</v>
      </c>
      <c r="G69" s="99">
        <f>G70+G71</f>
        <v>1612900</v>
      </c>
      <c r="H69" s="99">
        <f>H70+H71</f>
        <v>568327</v>
      </c>
      <c r="I69" s="100">
        <f t="shared" si="1"/>
        <v>35.236344472688948</v>
      </c>
      <c r="J69" s="101">
        <f t="shared" si="14"/>
        <v>1612900</v>
      </c>
      <c r="K69" s="101">
        <f t="shared" si="14"/>
        <v>568327</v>
      </c>
      <c r="L69" s="102">
        <f t="shared" si="3"/>
        <v>35.236344472688948</v>
      </c>
    </row>
    <row r="70" spans="1:12" s="2" customFormat="1" ht="25.5">
      <c r="A70" s="115">
        <v>25010100</v>
      </c>
      <c r="B70" s="61" t="s">
        <v>208</v>
      </c>
      <c r="C70" s="108"/>
      <c r="D70" s="108"/>
      <c r="E70" s="107">
        <f t="shared" si="8"/>
        <v>0</v>
      </c>
      <c r="F70" s="106">
        <v>1599900</v>
      </c>
      <c r="G70" s="106">
        <v>1599900</v>
      </c>
      <c r="H70" s="106">
        <v>548871.12</v>
      </c>
      <c r="I70" s="107">
        <f t="shared" si="1"/>
        <v>34.306589161822615</v>
      </c>
      <c r="J70" s="108">
        <f t="shared" si="14"/>
        <v>1599900</v>
      </c>
      <c r="K70" s="108">
        <f t="shared" si="14"/>
        <v>548871.12</v>
      </c>
      <c r="L70" s="109">
        <f t="shared" si="3"/>
        <v>34.306589161822615</v>
      </c>
    </row>
    <row r="71" spans="1:12" ht="41.45" customHeight="1">
      <c r="A71" s="115">
        <v>25010300</v>
      </c>
      <c r="B71" s="61" t="s">
        <v>209</v>
      </c>
      <c r="C71" s="101">
        <f>C72</f>
        <v>0</v>
      </c>
      <c r="D71" s="101">
        <f>D72</f>
        <v>0</v>
      </c>
      <c r="E71" s="100">
        <f t="shared" si="8"/>
        <v>0</v>
      </c>
      <c r="F71" s="108">
        <v>10000</v>
      </c>
      <c r="G71" s="108">
        <v>13000</v>
      </c>
      <c r="H71" s="108">
        <v>19455.88</v>
      </c>
      <c r="I71" s="107">
        <f t="shared" si="1"/>
        <v>149.6606153846154</v>
      </c>
      <c r="J71" s="108">
        <f t="shared" si="14"/>
        <v>13000</v>
      </c>
      <c r="K71" s="108">
        <f t="shared" si="14"/>
        <v>19455.88</v>
      </c>
      <c r="L71" s="109">
        <f t="shared" si="3"/>
        <v>149.6606153846154</v>
      </c>
    </row>
    <row r="72" spans="1:12" s="2" customFormat="1" ht="25.5">
      <c r="A72" s="97">
        <v>25020000</v>
      </c>
      <c r="B72" s="103" t="s">
        <v>36</v>
      </c>
      <c r="C72" s="101"/>
      <c r="D72" s="101"/>
      <c r="E72" s="100">
        <f t="shared" si="8"/>
        <v>0</v>
      </c>
      <c r="F72" s="99">
        <f>F73+F74</f>
        <v>0</v>
      </c>
      <c r="G72" s="99">
        <f>G73+G74</f>
        <v>5735245.4100000001</v>
      </c>
      <c r="H72" s="99">
        <f>H73+H74</f>
        <v>5721125.0300000003</v>
      </c>
      <c r="I72" s="100">
        <f t="shared" si="1"/>
        <v>99.75379641165172</v>
      </c>
      <c r="J72" s="101">
        <f t="shared" si="14"/>
        <v>5735245.4100000001</v>
      </c>
      <c r="K72" s="101">
        <f t="shared" si="14"/>
        <v>5721125.0300000003</v>
      </c>
      <c r="L72" s="102">
        <f t="shared" si="3"/>
        <v>99.75379641165172</v>
      </c>
    </row>
    <row r="73" spans="1:12" s="2" customFormat="1" ht="30" customHeight="1">
      <c r="A73" s="104">
        <v>25020100</v>
      </c>
      <c r="B73" s="111" t="s">
        <v>210</v>
      </c>
      <c r="C73" s="101"/>
      <c r="D73" s="101"/>
      <c r="E73" s="100">
        <f t="shared" si="8"/>
        <v>0</v>
      </c>
      <c r="F73" s="101">
        <f>F74</f>
        <v>0</v>
      </c>
      <c r="G73" s="108">
        <v>5599992.79</v>
      </c>
      <c r="H73" s="108">
        <v>5599992.79</v>
      </c>
      <c r="I73" s="100">
        <f t="shared" si="1"/>
        <v>100</v>
      </c>
      <c r="J73" s="108">
        <f>C73+G73</f>
        <v>5599992.79</v>
      </c>
      <c r="K73" s="108">
        <f t="shared" si="14"/>
        <v>5599992.79</v>
      </c>
      <c r="L73" s="102">
        <f>IF(J73=0,0,K73/J73*100)</f>
        <v>100</v>
      </c>
    </row>
    <row r="74" spans="1:12" ht="89.45" customHeight="1">
      <c r="A74" s="115">
        <v>25020200</v>
      </c>
      <c r="B74" s="61" t="s">
        <v>211</v>
      </c>
      <c r="C74" s="101"/>
      <c r="D74" s="101"/>
      <c r="E74" s="100">
        <f t="shared" si="8"/>
        <v>0</v>
      </c>
      <c r="F74" s="101"/>
      <c r="G74" s="108">
        <v>135252.62</v>
      </c>
      <c r="H74" s="108">
        <v>121132.24</v>
      </c>
      <c r="I74" s="100">
        <f t="shared" si="1"/>
        <v>89.559995214880132</v>
      </c>
      <c r="J74" s="108">
        <f t="shared" si="14"/>
        <v>135252.62</v>
      </c>
      <c r="K74" s="108">
        <f t="shared" si="14"/>
        <v>121132.24</v>
      </c>
      <c r="L74" s="102">
        <f t="shared" si="3"/>
        <v>89.559995214880132</v>
      </c>
    </row>
    <row r="75" spans="1:12">
      <c r="A75" s="97">
        <v>30000000</v>
      </c>
      <c r="B75" s="98" t="s">
        <v>212</v>
      </c>
      <c r="C75" s="101"/>
      <c r="D75" s="101">
        <f>D76+D79</f>
        <v>0</v>
      </c>
      <c r="E75" s="100">
        <f t="shared" si="8"/>
        <v>0</v>
      </c>
      <c r="F75" s="99">
        <f>F79</f>
        <v>519000</v>
      </c>
      <c r="G75" s="99">
        <f>G79</f>
        <v>519000</v>
      </c>
      <c r="H75" s="99">
        <f>H79</f>
        <v>769030.77</v>
      </c>
      <c r="I75" s="100">
        <f t="shared" si="1"/>
        <v>148.17548554913296</v>
      </c>
      <c r="J75" s="101">
        <f t="shared" si="14"/>
        <v>519000</v>
      </c>
      <c r="K75" s="101">
        <f t="shared" si="14"/>
        <v>769030.77</v>
      </c>
      <c r="L75" s="102">
        <f t="shared" si="3"/>
        <v>148.17548554913296</v>
      </c>
    </row>
    <row r="76" spans="1:12" ht="25.5">
      <c r="A76" s="97">
        <v>31000000</v>
      </c>
      <c r="B76" s="98" t="s">
        <v>294</v>
      </c>
      <c r="C76" s="101"/>
      <c r="D76" s="101">
        <f>D77</f>
        <v>0</v>
      </c>
      <c r="E76" s="100"/>
      <c r="F76" s="99"/>
      <c r="G76" s="99"/>
      <c r="H76" s="99"/>
      <c r="I76" s="100"/>
      <c r="J76" s="101"/>
      <c r="K76" s="101">
        <f t="shared" si="14"/>
        <v>0</v>
      </c>
      <c r="L76" s="102"/>
    </row>
    <row r="77" spans="1:12" ht="76.5">
      <c r="A77" s="97">
        <v>31010000</v>
      </c>
      <c r="B77" s="98" t="s">
        <v>292</v>
      </c>
      <c r="C77" s="101"/>
      <c r="D77" s="101">
        <f>D78</f>
        <v>0</v>
      </c>
      <c r="E77" s="100"/>
      <c r="F77" s="99"/>
      <c r="G77" s="99"/>
      <c r="H77" s="99"/>
      <c r="I77" s="100"/>
      <c r="J77" s="101"/>
      <c r="K77" s="101">
        <f t="shared" si="14"/>
        <v>0</v>
      </c>
      <c r="L77" s="102"/>
    </row>
    <row r="78" spans="1:12" ht="76.5">
      <c r="A78" s="104">
        <v>31010200</v>
      </c>
      <c r="B78" s="105" t="s">
        <v>293</v>
      </c>
      <c r="C78" s="101"/>
      <c r="D78" s="108"/>
      <c r="E78" s="100"/>
      <c r="F78" s="99"/>
      <c r="G78" s="99"/>
      <c r="H78" s="99"/>
      <c r="I78" s="100"/>
      <c r="J78" s="101"/>
      <c r="K78" s="108">
        <f t="shared" si="14"/>
        <v>0</v>
      </c>
      <c r="L78" s="102"/>
    </row>
    <row r="79" spans="1:12" ht="25.5">
      <c r="A79" s="119">
        <v>33000000</v>
      </c>
      <c r="B79" s="120" t="s">
        <v>213</v>
      </c>
      <c r="C79" s="101">
        <f>C80</f>
        <v>0</v>
      </c>
      <c r="D79" s="101">
        <f>D80</f>
        <v>0</v>
      </c>
      <c r="E79" s="100">
        <f t="shared" si="8"/>
        <v>0</v>
      </c>
      <c r="F79" s="101">
        <f>F80</f>
        <v>519000</v>
      </c>
      <c r="G79" s="101">
        <f t="shared" ref="G79:H79" si="15">G80</f>
        <v>519000</v>
      </c>
      <c r="H79" s="101">
        <f t="shared" si="15"/>
        <v>769030.77</v>
      </c>
      <c r="I79" s="100">
        <f t="shared" ref="I79:I99" si="16">IF(G79=0,0,H79/G79*100)</f>
        <v>148.17548554913296</v>
      </c>
      <c r="J79" s="101">
        <f t="shared" ref="J79:J98" si="17">C79+F79</f>
        <v>519000</v>
      </c>
      <c r="K79" s="101">
        <f t="shared" si="14"/>
        <v>769030.77</v>
      </c>
      <c r="L79" s="102">
        <f t="shared" ref="L79:L99" si="18">IF(J79=0,0,K79/J79*100)</f>
        <v>148.17548554913296</v>
      </c>
    </row>
    <row r="80" spans="1:12">
      <c r="A80" s="119">
        <v>33010000</v>
      </c>
      <c r="B80" s="121" t="s">
        <v>214</v>
      </c>
      <c r="C80" s="101">
        <f>C81</f>
        <v>0</v>
      </c>
      <c r="D80" s="101">
        <f>D81</f>
        <v>0</v>
      </c>
      <c r="E80" s="100">
        <f t="shared" si="8"/>
        <v>0</v>
      </c>
      <c r="F80" s="101">
        <f>F81+F82</f>
        <v>519000</v>
      </c>
      <c r="G80" s="101">
        <f t="shared" ref="G80:H80" si="19">G81+G82</f>
        <v>519000</v>
      </c>
      <c r="H80" s="101">
        <f t="shared" si="19"/>
        <v>769030.77</v>
      </c>
      <c r="I80" s="100">
        <f t="shared" si="16"/>
        <v>148.17548554913296</v>
      </c>
      <c r="J80" s="101">
        <f t="shared" si="17"/>
        <v>519000</v>
      </c>
      <c r="K80" s="101">
        <f t="shared" si="14"/>
        <v>769030.77</v>
      </c>
      <c r="L80" s="102">
        <f t="shared" si="18"/>
        <v>148.17548554913296</v>
      </c>
    </row>
    <row r="81" spans="1:12" s="2" customFormat="1" ht="69.599999999999994" customHeight="1">
      <c r="A81" s="115">
        <v>33010100</v>
      </c>
      <c r="B81" s="60" t="s">
        <v>215</v>
      </c>
      <c r="C81" s="108"/>
      <c r="D81" s="108"/>
      <c r="E81" s="107">
        <f t="shared" si="8"/>
        <v>0</v>
      </c>
      <c r="F81" s="106">
        <v>111100</v>
      </c>
      <c r="G81" s="106">
        <v>111100</v>
      </c>
      <c r="H81" s="106">
        <v>353150.2</v>
      </c>
      <c r="I81" s="107">
        <f t="shared" si="16"/>
        <v>317.86696669666969</v>
      </c>
      <c r="J81" s="108">
        <f t="shared" si="17"/>
        <v>111100</v>
      </c>
      <c r="K81" s="108">
        <f t="shared" si="14"/>
        <v>353150.2</v>
      </c>
      <c r="L81" s="109">
        <f t="shared" si="18"/>
        <v>317.86696669666969</v>
      </c>
    </row>
    <row r="82" spans="1:12" s="2" customFormat="1" ht="52.15" customHeight="1">
      <c r="A82" s="263">
        <v>33010400</v>
      </c>
      <c r="B82" s="262" t="s">
        <v>358</v>
      </c>
      <c r="C82" s="108"/>
      <c r="D82" s="108"/>
      <c r="E82" s="107"/>
      <c r="F82" s="106">
        <v>407900</v>
      </c>
      <c r="G82" s="106">
        <v>407900</v>
      </c>
      <c r="H82" s="106">
        <v>415880.57</v>
      </c>
      <c r="I82" s="107"/>
      <c r="J82" s="108"/>
      <c r="K82" s="108"/>
      <c r="L82" s="109"/>
    </row>
    <row r="83" spans="1:12" s="2" customFormat="1">
      <c r="A83" s="122"/>
      <c r="B83" s="123" t="s">
        <v>165</v>
      </c>
      <c r="C83" s="101">
        <f>C51+C10</f>
        <v>19700176</v>
      </c>
      <c r="D83" s="101">
        <f>D51+D10+D75+D40</f>
        <v>15917881.069999998</v>
      </c>
      <c r="E83" s="100">
        <f t="shared" si="8"/>
        <v>80.800704876951343</v>
      </c>
      <c r="F83" s="101">
        <f>F51+F10+F79+F56</f>
        <v>2168900</v>
      </c>
      <c r="G83" s="101">
        <v>7148145.4100000001</v>
      </c>
      <c r="H83" s="101">
        <f>H51+H10+H79+H56</f>
        <v>7062583.5099999998</v>
      </c>
      <c r="I83" s="99">
        <f>H83/F83*100</f>
        <v>325.62974364885429</v>
      </c>
      <c r="J83" s="101">
        <f>C83+G83</f>
        <v>26848321.41</v>
      </c>
      <c r="K83" s="101">
        <f t="shared" si="14"/>
        <v>22980464.579999998</v>
      </c>
      <c r="L83" s="102">
        <f t="shared" si="18"/>
        <v>85.593673545045661</v>
      </c>
    </row>
    <row r="84" spans="1:12" s="2" customFormat="1">
      <c r="A84" s="122">
        <v>40000000</v>
      </c>
      <c r="B84" s="124" t="s">
        <v>150</v>
      </c>
      <c r="C84" s="99">
        <f>C85</f>
        <v>63826232.149999999</v>
      </c>
      <c r="D84" s="99">
        <f>D85</f>
        <v>48560232.149999999</v>
      </c>
      <c r="E84" s="100">
        <f t="shared" si="8"/>
        <v>76.081934518517556</v>
      </c>
      <c r="F84" s="99">
        <f>F85</f>
        <v>5402120</v>
      </c>
      <c r="G84" s="99">
        <f>G85</f>
        <v>0</v>
      </c>
      <c r="H84" s="99">
        <f>H85</f>
        <v>1050000</v>
      </c>
      <c r="I84" s="99"/>
      <c r="J84" s="101">
        <f t="shared" si="17"/>
        <v>69228352.150000006</v>
      </c>
      <c r="K84" s="101">
        <f t="shared" ref="K84:K98" si="20">D84+H84</f>
        <v>49610232.149999999</v>
      </c>
      <c r="L84" s="102">
        <f t="shared" si="18"/>
        <v>71.661726170380888</v>
      </c>
    </row>
    <row r="85" spans="1:12" s="2" customFormat="1">
      <c r="A85" s="122">
        <v>41000000</v>
      </c>
      <c r="B85" s="124" t="s">
        <v>151</v>
      </c>
      <c r="C85" s="99">
        <f>C86+C88+C94+C90</f>
        <v>63826232.149999999</v>
      </c>
      <c r="D85" s="99">
        <f>D86+D88+D94+D90</f>
        <v>48560232.149999999</v>
      </c>
      <c r="E85" s="100">
        <f t="shared" si="8"/>
        <v>76.081934518517556</v>
      </c>
      <c r="F85" s="99">
        <f>F86+F88+F90+F94</f>
        <v>5402120</v>
      </c>
      <c r="G85" s="99">
        <f>G86+G88+G90+G94</f>
        <v>0</v>
      </c>
      <c r="H85" s="99">
        <f>H86+H88+H90+H94</f>
        <v>1050000</v>
      </c>
      <c r="I85" s="99"/>
      <c r="J85" s="101">
        <f>C85+F85</f>
        <v>69228352.150000006</v>
      </c>
      <c r="K85" s="101">
        <f t="shared" si="20"/>
        <v>49610232.149999999</v>
      </c>
      <c r="L85" s="102">
        <f t="shared" si="18"/>
        <v>71.661726170380888</v>
      </c>
    </row>
    <row r="86" spans="1:12" ht="25.5">
      <c r="A86" s="122">
        <v>41020000</v>
      </c>
      <c r="B86" s="124" t="s">
        <v>152</v>
      </c>
      <c r="C86" s="99">
        <f>SUM(C87:C87)</f>
        <v>26350900</v>
      </c>
      <c r="D86" s="99">
        <f>SUM(D87:D87)</f>
        <v>19763100</v>
      </c>
      <c r="E86" s="100">
        <f t="shared" si="8"/>
        <v>74.999715379740351</v>
      </c>
      <c r="F86" s="99">
        <f>SUM(F87:F87)</f>
        <v>0</v>
      </c>
      <c r="G86" s="99">
        <f>SUM(G87:G87)</f>
        <v>0</v>
      </c>
      <c r="H86" s="99">
        <f>SUM(H87:H87)</f>
        <v>0</v>
      </c>
      <c r="I86" s="100">
        <f t="shared" si="16"/>
        <v>0</v>
      </c>
      <c r="J86" s="101">
        <f t="shared" si="17"/>
        <v>26350900</v>
      </c>
      <c r="K86" s="101">
        <f t="shared" si="20"/>
        <v>19763100</v>
      </c>
      <c r="L86" s="102">
        <f t="shared" si="18"/>
        <v>74.999715379740351</v>
      </c>
    </row>
    <row r="87" spans="1:12">
      <c r="A87" s="125">
        <v>41020100</v>
      </c>
      <c r="B87" s="126" t="s">
        <v>153</v>
      </c>
      <c r="C87" s="106">
        <v>26350900</v>
      </c>
      <c r="D87" s="106">
        <v>19763100</v>
      </c>
      <c r="E87" s="107">
        <f t="shared" si="8"/>
        <v>74.999715379740351</v>
      </c>
      <c r="F87" s="108"/>
      <c r="G87" s="108"/>
      <c r="H87" s="108"/>
      <c r="I87" s="107">
        <f t="shared" si="16"/>
        <v>0</v>
      </c>
      <c r="J87" s="108">
        <f t="shared" si="17"/>
        <v>26350900</v>
      </c>
      <c r="K87" s="108">
        <f t="shared" si="20"/>
        <v>19763100</v>
      </c>
      <c r="L87" s="109">
        <f t="shared" si="18"/>
        <v>74.999715379740351</v>
      </c>
    </row>
    <row r="88" spans="1:12" s="2" customFormat="1" ht="25.5">
      <c r="A88" s="122">
        <v>41030000</v>
      </c>
      <c r="B88" s="124" t="s">
        <v>154</v>
      </c>
      <c r="C88" s="99">
        <f>SUM(C89:C89)</f>
        <v>36444600</v>
      </c>
      <c r="D88" s="99">
        <f>SUM(D89:D89)</f>
        <v>27974600</v>
      </c>
      <c r="E88" s="100">
        <f t="shared" si="8"/>
        <v>76.759245539805619</v>
      </c>
      <c r="F88" s="99">
        <f>SUM(F89:F89)</f>
        <v>0</v>
      </c>
      <c r="G88" s="99">
        <f>SUM(G89:G89)</f>
        <v>0</v>
      </c>
      <c r="H88" s="99">
        <f>SUM(H89:H89)</f>
        <v>0</v>
      </c>
      <c r="I88" s="100">
        <f t="shared" si="16"/>
        <v>0</v>
      </c>
      <c r="J88" s="101">
        <f>C88+F88</f>
        <v>36444600</v>
      </c>
      <c r="K88" s="101">
        <f t="shared" si="20"/>
        <v>27974600</v>
      </c>
      <c r="L88" s="102">
        <f t="shared" si="18"/>
        <v>76.759245539805619</v>
      </c>
    </row>
    <row r="89" spans="1:12" ht="25.5">
      <c r="A89" s="125">
        <v>41033900</v>
      </c>
      <c r="B89" s="126" t="s">
        <v>216</v>
      </c>
      <c r="C89" s="106">
        <v>36444600</v>
      </c>
      <c r="D89" s="106">
        <v>27974600</v>
      </c>
      <c r="E89" s="107">
        <f t="shared" si="8"/>
        <v>76.759245539805619</v>
      </c>
      <c r="F89" s="108"/>
      <c r="G89" s="108"/>
      <c r="H89" s="108"/>
      <c r="I89" s="107">
        <f t="shared" si="16"/>
        <v>0</v>
      </c>
      <c r="J89" s="108">
        <f t="shared" si="17"/>
        <v>36444600</v>
      </c>
      <c r="K89" s="108">
        <f t="shared" si="20"/>
        <v>27974600</v>
      </c>
      <c r="L89" s="109">
        <f t="shared" si="18"/>
        <v>76.759245539805619</v>
      </c>
    </row>
    <row r="90" spans="1:12" ht="25.5">
      <c r="A90" s="122">
        <v>41040000</v>
      </c>
      <c r="B90" s="123" t="s">
        <v>217</v>
      </c>
      <c r="C90" s="99">
        <f>SUM(C91:C93)</f>
        <v>911551</v>
      </c>
      <c r="D90" s="99">
        <f>SUM(D91:D93)</f>
        <v>718551</v>
      </c>
      <c r="E90" s="100">
        <f t="shared" si="8"/>
        <v>78.827295455767143</v>
      </c>
      <c r="F90" s="101"/>
      <c r="G90" s="101"/>
      <c r="H90" s="101"/>
      <c r="I90" s="100">
        <f t="shared" si="16"/>
        <v>0</v>
      </c>
      <c r="J90" s="101">
        <f t="shared" si="17"/>
        <v>911551</v>
      </c>
      <c r="K90" s="101">
        <f t="shared" si="20"/>
        <v>718551</v>
      </c>
      <c r="L90" s="102">
        <f t="shared" si="18"/>
        <v>78.827295455767143</v>
      </c>
    </row>
    <row r="91" spans="1:12" ht="63.75">
      <c r="A91" s="125">
        <v>41040200</v>
      </c>
      <c r="B91" s="127" t="s">
        <v>218</v>
      </c>
      <c r="C91" s="106">
        <v>773500</v>
      </c>
      <c r="D91" s="106">
        <v>580500</v>
      </c>
      <c r="E91" s="107">
        <f t="shared" si="8"/>
        <v>75.048480930833875</v>
      </c>
      <c r="F91" s="108"/>
      <c r="G91" s="108"/>
      <c r="H91" s="108"/>
      <c r="I91" s="107">
        <f t="shared" si="16"/>
        <v>0</v>
      </c>
      <c r="J91" s="101">
        <f t="shared" si="17"/>
        <v>773500</v>
      </c>
      <c r="K91" s="101">
        <f t="shared" si="20"/>
        <v>580500</v>
      </c>
      <c r="L91" s="109">
        <f t="shared" si="18"/>
        <v>75.048480930833875</v>
      </c>
    </row>
    <row r="92" spans="1:12">
      <c r="A92" s="125">
        <v>41040400</v>
      </c>
      <c r="B92" s="127" t="s">
        <v>305</v>
      </c>
      <c r="C92" s="106">
        <v>138051</v>
      </c>
      <c r="D92" s="106">
        <v>138051</v>
      </c>
      <c r="E92" s="107">
        <f t="shared" si="8"/>
        <v>100</v>
      </c>
      <c r="F92" s="108"/>
      <c r="G92" s="108"/>
      <c r="H92" s="108"/>
      <c r="I92" s="107"/>
      <c r="J92" s="101">
        <f>C92+F92</f>
        <v>138051</v>
      </c>
      <c r="K92" s="101">
        <f t="shared" si="20"/>
        <v>138051</v>
      </c>
      <c r="L92" s="109">
        <f t="shared" si="18"/>
        <v>100</v>
      </c>
    </row>
    <row r="93" spans="1:12" ht="89.25" hidden="1">
      <c r="A93" s="125">
        <v>41040500</v>
      </c>
      <c r="B93" s="127" t="s">
        <v>220</v>
      </c>
      <c r="C93" s="106"/>
      <c r="D93" s="106"/>
      <c r="E93" s="107">
        <f t="shared" si="8"/>
        <v>0</v>
      </c>
      <c r="F93" s="108"/>
      <c r="G93" s="108"/>
      <c r="H93" s="108"/>
      <c r="I93" s="107"/>
      <c r="J93" s="101">
        <f t="shared" si="17"/>
        <v>0</v>
      </c>
      <c r="K93" s="101">
        <f t="shared" si="20"/>
        <v>0</v>
      </c>
      <c r="L93" s="109">
        <f t="shared" si="18"/>
        <v>0</v>
      </c>
    </row>
    <row r="94" spans="1:12" s="2" customFormat="1" ht="25.5">
      <c r="A94" s="122">
        <v>41050000</v>
      </c>
      <c r="B94" s="123" t="s">
        <v>219</v>
      </c>
      <c r="C94" s="99">
        <f>SUM(C95+C97)</f>
        <v>119181.15</v>
      </c>
      <c r="D94" s="99">
        <f>SUM(D95+D97)</f>
        <v>103981.15</v>
      </c>
      <c r="E94" s="100">
        <f t="shared" si="8"/>
        <v>87.246305309186894</v>
      </c>
      <c r="F94" s="101">
        <f>SUM(F95:F98)</f>
        <v>5402120</v>
      </c>
      <c r="G94" s="101">
        <f t="shared" ref="G94:H94" si="21">SUM(G95:G98)</f>
        <v>0</v>
      </c>
      <c r="H94" s="101">
        <f t="shared" si="21"/>
        <v>1050000</v>
      </c>
      <c r="I94" s="100">
        <f>IF(G94=0,0,H94/G94*100)</f>
        <v>0</v>
      </c>
      <c r="J94" s="101">
        <f>C94+F94</f>
        <v>5521301.1500000004</v>
      </c>
      <c r="K94" s="101">
        <f t="shared" si="20"/>
        <v>1153981.1499999999</v>
      </c>
      <c r="L94" s="102">
        <f t="shared" si="18"/>
        <v>20.900529035624146</v>
      </c>
    </row>
    <row r="95" spans="1:12" ht="51">
      <c r="A95" s="125">
        <v>41051200</v>
      </c>
      <c r="B95" s="126" t="s">
        <v>50</v>
      </c>
      <c r="C95" s="106">
        <v>61100</v>
      </c>
      <c r="D95" s="106">
        <v>45900</v>
      </c>
      <c r="E95" s="107">
        <f t="shared" si="8"/>
        <v>75.122749590834687</v>
      </c>
      <c r="F95" s="108"/>
      <c r="G95" s="108"/>
      <c r="H95" s="108"/>
      <c r="I95" s="100">
        <f t="shared" ref="I95:I97" si="22">IF(G95=0,0,H95/G95*100)</f>
        <v>0</v>
      </c>
      <c r="J95" s="108">
        <f t="shared" si="17"/>
        <v>61100</v>
      </c>
      <c r="K95" s="108">
        <f t="shared" si="20"/>
        <v>45900</v>
      </c>
      <c r="L95" s="109">
        <f t="shared" si="18"/>
        <v>75.122749590834687</v>
      </c>
    </row>
    <row r="96" spans="1:12" ht="25.5">
      <c r="A96" s="125">
        <v>41053400</v>
      </c>
      <c r="B96" s="126" t="s">
        <v>359</v>
      </c>
      <c r="C96" s="106"/>
      <c r="D96" s="106"/>
      <c r="E96" s="107"/>
      <c r="F96" s="108">
        <v>2000000</v>
      </c>
      <c r="G96" s="108"/>
      <c r="H96" s="108">
        <v>1000000</v>
      </c>
      <c r="I96" s="100"/>
      <c r="J96" s="108"/>
      <c r="K96" s="108"/>
      <c r="L96" s="109"/>
    </row>
    <row r="97" spans="1:12" ht="63.75">
      <c r="A97" s="125">
        <v>41051700</v>
      </c>
      <c r="B97" s="126" t="s">
        <v>345</v>
      </c>
      <c r="C97" s="106">
        <v>58081.15</v>
      </c>
      <c r="D97" s="106">
        <v>58081.15</v>
      </c>
      <c r="E97" s="107">
        <f t="shared" si="8"/>
        <v>100</v>
      </c>
      <c r="F97" s="108"/>
      <c r="G97" s="108"/>
      <c r="H97" s="108"/>
      <c r="I97" s="100">
        <f t="shared" si="22"/>
        <v>0</v>
      </c>
      <c r="J97" s="108">
        <f t="shared" si="17"/>
        <v>58081.15</v>
      </c>
      <c r="K97" s="108">
        <f t="shared" si="20"/>
        <v>58081.15</v>
      </c>
      <c r="L97" s="109">
        <f t="shared" si="18"/>
        <v>100</v>
      </c>
    </row>
    <row r="98" spans="1:12">
      <c r="A98" s="125">
        <v>41053900</v>
      </c>
      <c r="B98" s="261" t="s">
        <v>155</v>
      </c>
      <c r="C98" s="106"/>
      <c r="D98" s="106"/>
      <c r="E98" s="107"/>
      <c r="F98" s="108">
        <v>3402120</v>
      </c>
      <c r="G98" s="108"/>
      <c r="H98" s="108">
        <v>50000</v>
      </c>
      <c r="I98" s="100"/>
      <c r="J98" s="108">
        <f t="shared" si="17"/>
        <v>3402120</v>
      </c>
      <c r="K98" s="108">
        <f t="shared" si="20"/>
        <v>50000</v>
      </c>
      <c r="L98" s="109"/>
    </row>
    <row r="99" spans="1:12">
      <c r="A99" s="272" t="s">
        <v>156</v>
      </c>
      <c r="B99" s="272"/>
      <c r="C99" s="101">
        <f>C83+C84</f>
        <v>83526408.150000006</v>
      </c>
      <c r="D99" s="101">
        <f>D83+D84</f>
        <v>64478113.219999999</v>
      </c>
      <c r="E99" s="100">
        <f t="shared" si="8"/>
        <v>77.194883208921979</v>
      </c>
      <c r="F99" s="101">
        <f>F83+F84</f>
        <v>7571020</v>
      </c>
      <c r="G99" s="101">
        <f>G83+G84</f>
        <v>7148145.4100000001</v>
      </c>
      <c r="H99" s="101">
        <f>H83+H84</f>
        <v>8112583.5099999998</v>
      </c>
      <c r="I99" s="100">
        <f t="shared" si="16"/>
        <v>113.49214439105822</v>
      </c>
      <c r="J99" s="101">
        <f>J83+J84</f>
        <v>96076673.560000002</v>
      </c>
      <c r="K99" s="101">
        <f>D99+H99</f>
        <v>72590696.730000004</v>
      </c>
      <c r="L99" s="102">
        <f t="shared" si="18"/>
        <v>75.554964634227289</v>
      </c>
    </row>
    <row r="103" spans="1:12" ht="15.75">
      <c r="B103" s="201" t="s">
        <v>317</v>
      </c>
      <c r="C103" s="202"/>
      <c r="D103" s="269"/>
      <c r="E103" s="269"/>
      <c r="H103" s="203" t="s">
        <v>304</v>
      </c>
    </row>
  </sheetData>
  <mergeCells count="21">
    <mergeCell ref="A99:B99"/>
    <mergeCell ref="A4:L4"/>
    <mergeCell ref="A5:L5"/>
    <mergeCell ref="J7:L7"/>
    <mergeCell ref="C8:C9"/>
    <mergeCell ref="D8:D9"/>
    <mergeCell ref="E8:E9"/>
    <mergeCell ref="F8:F9"/>
    <mergeCell ref="A7:A9"/>
    <mergeCell ref="B7:B9"/>
    <mergeCell ref="J1:K1"/>
    <mergeCell ref="J2:K2"/>
    <mergeCell ref="D103:E103"/>
    <mergeCell ref="K8:K9"/>
    <mergeCell ref="L8:L9"/>
    <mergeCell ref="J8:J9"/>
    <mergeCell ref="I8:I9"/>
    <mergeCell ref="C7:E7"/>
    <mergeCell ref="F7:I7"/>
    <mergeCell ref="H8:H9"/>
    <mergeCell ref="G8:G9"/>
  </mergeCells>
  <phoneticPr fontId="0" type="noConversion"/>
  <conditionalFormatting sqref="C18:C19 C27:C34 C21:C24 C13:C16">
    <cfRule type="expression" dxfId="18" priority="1" stopIfTrue="1">
      <formula>XFC13=1</formula>
    </cfRule>
  </conditionalFormatting>
  <conditionalFormatting sqref="D18:D20 D22:D24 D27:D34 C20 D13:D16">
    <cfRule type="expression" dxfId="17" priority="2" stopIfTrue="1">
      <formula>XFA13=1</formula>
    </cfRule>
  </conditionalFormatting>
  <conditionalFormatting sqref="B48">
    <cfRule type="expression" dxfId="16" priority="3" stopIfTrue="1">
      <formula>XFD48=1</formula>
    </cfRule>
  </conditionalFormatting>
  <pageMargins left="0.19685039370078741" right="0.23622047244094491" top="0.78740157480314965" bottom="0.23622047244094491" header="0" footer="0"/>
  <pageSetup paperSize="9" scale="7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69"/>
  <sheetViews>
    <sheetView showZeros="0" zoomScale="85" zoomScaleNormal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J2" sqref="J2:K2"/>
    </sheetView>
  </sheetViews>
  <sheetFormatPr defaultColWidth="11.5703125" defaultRowHeight="12.75"/>
  <cols>
    <col min="1" max="1" width="9.85546875" style="70" customWidth="1"/>
    <col min="2" max="2" width="48.7109375" style="8" customWidth="1"/>
    <col min="3" max="3" width="17.7109375" style="4" customWidth="1"/>
    <col min="4" max="4" width="17.140625" style="4" customWidth="1"/>
    <col min="5" max="5" width="8.7109375" style="4" customWidth="1"/>
    <col min="6" max="7" width="17.140625" style="4" customWidth="1"/>
    <col min="8" max="8" width="15.140625" style="4" customWidth="1"/>
    <col min="9" max="9" width="12.85546875" style="4" customWidth="1"/>
    <col min="10" max="10" width="17" style="4" customWidth="1"/>
    <col min="11" max="11" width="17.28515625" style="4" customWidth="1"/>
    <col min="12" max="12" width="9.5703125" style="4" customWidth="1"/>
    <col min="13" max="16384" width="11.5703125" style="4"/>
  </cols>
  <sheetData>
    <row r="1" spans="1:13" ht="33.6" customHeight="1">
      <c r="J1" s="267" t="s">
        <v>320</v>
      </c>
      <c r="K1" s="267"/>
    </row>
    <row r="2" spans="1:13" ht="15.75">
      <c r="J2" s="268" t="s">
        <v>401</v>
      </c>
      <c r="K2" s="268"/>
    </row>
    <row r="4" spans="1:13" ht="15.75">
      <c r="A4" s="277" t="s">
        <v>263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3" ht="15.75">
      <c r="A5" s="277" t="s">
        <v>363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13">
      <c r="A6" s="5"/>
      <c r="B6" s="6"/>
      <c r="C6" s="3"/>
      <c r="D6" s="3"/>
      <c r="E6" s="3"/>
      <c r="F6" s="3"/>
      <c r="G6" s="7"/>
      <c r="H6" s="7"/>
      <c r="I6" s="3"/>
      <c r="J6" s="3"/>
      <c r="K6" s="3"/>
      <c r="L6" s="3" t="s">
        <v>5</v>
      </c>
    </row>
    <row r="7" spans="1:13" ht="12.6" customHeight="1">
      <c r="A7" s="278" t="s">
        <v>137</v>
      </c>
      <c r="B7" s="279" t="s">
        <v>138</v>
      </c>
      <c r="C7" s="280" t="s">
        <v>159</v>
      </c>
      <c r="D7" s="280"/>
      <c r="E7" s="280"/>
      <c r="F7" s="280" t="s">
        <v>139</v>
      </c>
      <c r="G7" s="280"/>
      <c r="H7" s="280"/>
      <c r="I7" s="280"/>
      <c r="J7" s="280" t="s">
        <v>161</v>
      </c>
      <c r="K7" s="280"/>
      <c r="L7" s="280"/>
    </row>
    <row r="8" spans="1:13" ht="12.6" customHeight="1">
      <c r="A8" s="278"/>
      <c r="B8" s="279"/>
      <c r="C8" s="270" t="s">
        <v>330</v>
      </c>
      <c r="D8" s="270" t="s">
        <v>162</v>
      </c>
      <c r="E8" s="270" t="s">
        <v>140</v>
      </c>
      <c r="F8" s="270" t="s">
        <v>333</v>
      </c>
      <c r="G8" s="270" t="s">
        <v>331</v>
      </c>
      <c r="H8" s="270" t="s">
        <v>162</v>
      </c>
      <c r="I8" s="276" t="s">
        <v>141</v>
      </c>
      <c r="J8" s="270" t="s">
        <v>332</v>
      </c>
      <c r="K8" s="270" t="s">
        <v>162</v>
      </c>
      <c r="L8" s="270" t="s">
        <v>164</v>
      </c>
    </row>
    <row r="9" spans="1:13" ht="79.150000000000006" customHeight="1">
      <c r="A9" s="278"/>
      <c r="B9" s="279"/>
      <c r="C9" s="270"/>
      <c r="D9" s="270"/>
      <c r="E9" s="270"/>
      <c r="F9" s="270"/>
      <c r="G9" s="270"/>
      <c r="H9" s="270"/>
      <c r="I9" s="276"/>
      <c r="J9" s="270"/>
      <c r="K9" s="270"/>
      <c r="L9" s="270"/>
    </row>
    <row r="10" spans="1:13" s="9" customFormat="1" ht="15.75">
      <c r="A10" s="128" t="s">
        <v>142</v>
      </c>
      <c r="B10" s="129" t="s">
        <v>279</v>
      </c>
      <c r="C10" s="130">
        <f>C11</f>
        <v>57493803.019999996</v>
      </c>
      <c r="D10" s="130">
        <f>D11</f>
        <v>53425874.469999999</v>
      </c>
      <c r="E10" s="131">
        <f>IF(C10=0,0,D10/C10*100)</f>
        <v>92.924579108839069</v>
      </c>
      <c r="F10" s="130">
        <f>F11</f>
        <v>7252562.3499999996</v>
      </c>
      <c r="G10" s="130">
        <f>G11</f>
        <v>16645622.84</v>
      </c>
      <c r="H10" s="130">
        <f>H11</f>
        <v>7059453.2400000012</v>
      </c>
      <c r="I10" s="131">
        <f>IF(G10=0,0,H10/G10*100)</f>
        <v>42.410267899593961</v>
      </c>
      <c r="J10" s="130">
        <f>J11</f>
        <v>74139425.859999985</v>
      </c>
      <c r="K10" s="130">
        <f>K11</f>
        <v>60436377.710000008</v>
      </c>
      <c r="L10" s="132">
        <f>IF(J10=0,0,K10/J10*100)</f>
        <v>81.517191438903353</v>
      </c>
      <c r="M10" s="81"/>
    </row>
    <row r="11" spans="1:13" s="9" customFormat="1" ht="15.75">
      <c r="A11" s="128" t="s">
        <v>143</v>
      </c>
      <c r="B11" s="129" t="s">
        <v>221</v>
      </c>
      <c r="C11" s="130">
        <f>SUM(C12:C45)</f>
        <v>57493803.019999996</v>
      </c>
      <c r="D11" s="130">
        <f>SUM(D12:D45)</f>
        <v>53425874.469999999</v>
      </c>
      <c r="E11" s="131">
        <f>IF(C11=0,0,D11/C11*100)</f>
        <v>92.924579108839069</v>
      </c>
      <c r="F11" s="130">
        <f>SUM(F12:F45)</f>
        <v>7252562.3499999996</v>
      </c>
      <c r="G11" s="130">
        <f>SUM(G12:G45)</f>
        <v>16645622.84</v>
      </c>
      <c r="H11" s="130">
        <f>SUM(H12:H45)</f>
        <v>7059453.2400000012</v>
      </c>
      <c r="I11" s="131">
        <f>IF(G11=0,0,H11/G11*100)</f>
        <v>42.410267899593961</v>
      </c>
      <c r="J11" s="130">
        <f>SUM(J12:J45)</f>
        <v>74139425.859999985</v>
      </c>
      <c r="K11" s="130">
        <f>SUM(K12:K45)</f>
        <v>60436377.710000008</v>
      </c>
      <c r="L11" s="132">
        <f>IF(J11=0,0,K11/J11*100)</f>
        <v>81.517191438903353</v>
      </c>
      <c r="M11" s="81">
        <f>G11-[1]analiz_vd0!$E$7</f>
        <v>-809969.08999999985</v>
      </c>
    </row>
    <row r="12" spans="1:13" ht="51">
      <c r="A12" s="133" t="s">
        <v>144</v>
      </c>
      <c r="B12" s="134" t="s">
        <v>44</v>
      </c>
      <c r="C12" s="135">
        <v>8644884</v>
      </c>
      <c r="D12" s="136">
        <v>6747723.2400000002</v>
      </c>
      <c r="E12" s="136">
        <f>IF(C12=0,0,D12/C12*100)</f>
        <v>78.054526122039348</v>
      </c>
      <c r="F12" s="107">
        <v>523600.2</v>
      </c>
      <c r="G12" s="136">
        <v>551137.21</v>
      </c>
      <c r="H12" s="136">
        <v>447825</v>
      </c>
      <c r="I12" s="214">
        <f>IF(G12=0,0,H12/G12*100)</f>
        <v>81.254720580379612</v>
      </c>
      <c r="J12" s="137">
        <f>C12+G12</f>
        <v>9196021.2100000009</v>
      </c>
      <c r="K12" s="137">
        <f>D12+H12</f>
        <v>7195548.2400000002</v>
      </c>
      <c r="L12" s="137">
        <f>IF(J12=0,0,K12/J12*100)</f>
        <v>78.246320617174831</v>
      </c>
      <c r="M12" s="80"/>
    </row>
    <row r="13" spans="1:13" ht="15.75">
      <c r="A13" s="133" t="s">
        <v>222</v>
      </c>
      <c r="B13" s="134" t="s">
        <v>223</v>
      </c>
      <c r="C13" s="135">
        <v>8392195.4800000004</v>
      </c>
      <c r="D13" s="136">
        <v>8392195.4800000004</v>
      </c>
      <c r="E13" s="136">
        <f t="shared" ref="E13:E64" si="0">IF(C13=0,0,D13/C13*100)</f>
        <v>100</v>
      </c>
      <c r="F13" s="107">
        <v>730617.06</v>
      </c>
      <c r="G13" s="136">
        <v>730617.06</v>
      </c>
      <c r="H13" s="138">
        <v>730617.06</v>
      </c>
      <c r="I13" s="214">
        <f t="shared" ref="I13:I23" si="1">IF(G13=0,0,H13/G13*100)</f>
        <v>100</v>
      </c>
      <c r="J13" s="137">
        <f t="shared" ref="J13:K42" si="2">C13+G13</f>
        <v>9122812.540000001</v>
      </c>
      <c r="K13" s="137">
        <f>D13+H13</f>
        <v>9122812.540000001</v>
      </c>
      <c r="L13" s="137">
        <f t="shared" ref="L13:L64" si="3">IF(J13=0,0,K13/J13*100)</f>
        <v>100</v>
      </c>
      <c r="M13" s="80"/>
    </row>
    <row r="14" spans="1:13" s="9" customFormat="1" ht="25.5">
      <c r="A14" s="133" t="s">
        <v>224</v>
      </c>
      <c r="B14" s="134" t="s">
        <v>167</v>
      </c>
      <c r="C14" s="135">
        <v>8111746.9299999997</v>
      </c>
      <c r="D14" s="136">
        <v>8111746.9299999997</v>
      </c>
      <c r="E14" s="136">
        <f t="shared" si="0"/>
        <v>100</v>
      </c>
      <c r="F14" s="107" t="s">
        <v>364</v>
      </c>
      <c r="G14" s="137">
        <v>1408475.74</v>
      </c>
      <c r="H14" s="137">
        <v>1210091.55</v>
      </c>
      <c r="I14" s="214">
        <f t="shared" si="1"/>
        <v>85.914972876991129</v>
      </c>
      <c r="J14" s="137">
        <f t="shared" si="2"/>
        <v>9520222.6699999999</v>
      </c>
      <c r="K14" s="137">
        <f t="shared" si="2"/>
        <v>9321838.4800000004</v>
      </c>
      <c r="L14" s="137">
        <f t="shared" si="3"/>
        <v>97.916181197892087</v>
      </c>
      <c r="M14" s="80"/>
    </row>
    <row r="15" spans="1:13" ht="25.5">
      <c r="A15" s="133" t="s">
        <v>225</v>
      </c>
      <c r="B15" s="134" t="s">
        <v>167</v>
      </c>
      <c r="C15" s="135">
        <v>24061815.829999998</v>
      </c>
      <c r="D15" s="136">
        <v>24061815.829999998</v>
      </c>
      <c r="E15" s="136">
        <f t="shared" si="0"/>
        <v>100</v>
      </c>
      <c r="F15" s="107"/>
      <c r="G15" s="136"/>
      <c r="H15" s="138"/>
      <c r="I15" s="214">
        <f t="shared" si="1"/>
        <v>0</v>
      </c>
      <c r="J15" s="137">
        <f t="shared" si="2"/>
        <v>24061815.829999998</v>
      </c>
      <c r="K15" s="137">
        <f t="shared" si="2"/>
        <v>24061815.829999998</v>
      </c>
      <c r="L15" s="137">
        <f t="shared" si="3"/>
        <v>100</v>
      </c>
      <c r="M15" s="80"/>
    </row>
    <row r="16" spans="1:13" ht="15.75">
      <c r="A16" s="133" t="s">
        <v>226</v>
      </c>
      <c r="B16" s="134" t="s">
        <v>227</v>
      </c>
      <c r="C16" s="135">
        <v>1109204.3600000001</v>
      </c>
      <c r="D16" s="137">
        <v>1109204.3600000001</v>
      </c>
      <c r="E16" s="136">
        <f t="shared" si="0"/>
        <v>100</v>
      </c>
      <c r="F16" s="107">
        <v>228700</v>
      </c>
      <c r="G16" s="136">
        <v>228700</v>
      </c>
      <c r="H16" s="138">
        <v>61205</v>
      </c>
      <c r="I16" s="214">
        <f t="shared" si="1"/>
        <v>26.762133799737647</v>
      </c>
      <c r="J16" s="137">
        <f t="shared" si="2"/>
        <v>1337904.3600000001</v>
      </c>
      <c r="K16" s="137">
        <f t="shared" si="2"/>
        <v>1170409.3600000001</v>
      </c>
      <c r="L16" s="137">
        <f t="shared" si="3"/>
        <v>87.48079421760761</v>
      </c>
      <c r="M16" s="80"/>
    </row>
    <row r="17" spans="1:13" ht="38.25">
      <c r="A17" s="133" t="s">
        <v>228</v>
      </c>
      <c r="B17" s="134" t="s">
        <v>0</v>
      </c>
      <c r="C17" s="135">
        <v>25500</v>
      </c>
      <c r="D17" s="136">
        <v>25500</v>
      </c>
      <c r="E17" s="136">
        <f t="shared" si="0"/>
        <v>100</v>
      </c>
      <c r="F17" s="107"/>
      <c r="G17" s="137"/>
      <c r="H17" s="137"/>
      <c r="I17" s="214">
        <f t="shared" si="1"/>
        <v>0</v>
      </c>
      <c r="J17" s="137">
        <f t="shared" si="2"/>
        <v>25500</v>
      </c>
      <c r="K17" s="137">
        <f t="shared" si="2"/>
        <v>25500</v>
      </c>
      <c r="L17" s="137">
        <f t="shared" si="3"/>
        <v>100</v>
      </c>
      <c r="M17" s="80"/>
    </row>
    <row r="18" spans="1:13" ht="51">
      <c r="A18" s="133" t="s">
        <v>229</v>
      </c>
      <c r="B18" s="134" t="s">
        <v>230</v>
      </c>
      <c r="C18" s="135">
        <v>27490.74</v>
      </c>
      <c r="D18" s="136">
        <v>27490.74</v>
      </c>
      <c r="E18" s="136">
        <f t="shared" si="0"/>
        <v>100</v>
      </c>
      <c r="F18" s="107">
        <v>30703.74</v>
      </c>
      <c r="G18" s="137">
        <v>30703.74</v>
      </c>
      <c r="H18" s="137">
        <v>30703.74</v>
      </c>
      <c r="I18" s="214">
        <f t="shared" si="1"/>
        <v>100</v>
      </c>
      <c r="J18" s="137">
        <f t="shared" si="2"/>
        <v>58194.48</v>
      </c>
      <c r="K18" s="137">
        <f t="shared" si="2"/>
        <v>58194.48</v>
      </c>
      <c r="L18" s="137">
        <f t="shared" si="3"/>
        <v>100</v>
      </c>
      <c r="M18" s="80"/>
    </row>
    <row r="19" spans="1:13" ht="38.25">
      <c r="A19" s="133" t="s">
        <v>231</v>
      </c>
      <c r="B19" s="134" t="s">
        <v>232</v>
      </c>
      <c r="C19" s="135">
        <v>754900</v>
      </c>
      <c r="D19" s="136">
        <v>519083.96</v>
      </c>
      <c r="E19" s="136">
        <f t="shared" si="0"/>
        <v>68.76194992714268</v>
      </c>
      <c r="F19" s="107"/>
      <c r="G19" s="137"/>
      <c r="H19" s="137"/>
      <c r="I19" s="214">
        <f t="shared" si="1"/>
        <v>0</v>
      </c>
      <c r="J19" s="137">
        <f t="shared" si="2"/>
        <v>754900</v>
      </c>
      <c r="K19" s="137">
        <f t="shared" si="2"/>
        <v>519083.96</v>
      </c>
      <c r="L19" s="137">
        <f t="shared" si="3"/>
        <v>68.76194992714268</v>
      </c>
      <c r="M19" s="80"/>
    </row>
    <row r="20" spans="1:13" s="9" customFormat="1" ht="15.75">
      <c r="A20" s="133" t="s">
        <v>233</v>
      </c>
      <c r="B20" s="134" t="s">
        <v>1</v>
      </c>
      <c r="C20" s="135">
        <v>100000</v>
      </c>
      <c r="D20" s="136">
        <v>71891.47</v>
      </c>
      <c r="E20" s="136">
        <f t="shared" si="0"/>
        <v>71.891469999999998</v>
      </c>
      <c r="F20" s="107"/>
      <c r="G20" s="137"/>
      <c r="H20" s="137"/>
      <c r="I20" s="214">
        <f t="shared" si="1"/>
        <v>0</v>
      </c>
      <c r="J20" s="137">
        <f t="shared" si="2"/>
        <v>100000</v>
      </c>
      <c r="K20" s="137">
        <f t="shared" si="2"/>
        <v>71891.47</v>
      </c>
      <c r="L20" s="137">
        <f t="shared" si="3"/>
        <v>71.891469999999998</v>
      </c>
      <c r="M20" s="80"/>
    </row>
    <row r="21" spans="1:13" ht="38.25">
      <c r="A21" s="133" t="s">
        <v>234</v>
      </c>
      <c r="B21" s="134" t="s">
        <v>235</v>
      </c>
      <c r="C21" s="135"/>
      <c r="D21" s="136"/>
      <c r="E21" s="136">
        <f t="shared" si="0"/>
        <v>0</v>
      </c>
      <c r="F21" s="107"/>
      <c r="G21" s="136">
        <v>1565600</v>
      </c>
      <c r="H21" s="138">
        <v>1565600</v>
      </c>
      <c r="I21" s="214">
        <f t="shared" si="1"/>
        <v>100</v>
      </c>
      <c r="J21" s="137">
        <f t="shared" si="2"/>
        <v>1565600</v>
      </c>
      <c r="K21" s="137">
        <f t="shared" si="2"/>
        <v>1565600</v>
      </c>
      <c r="L21" s="137">
        <f t="shared" si="3"/>
        <v>100</v>
      </c>
      <c r="M21" s="80"/>
    </row>
    <row r="22" spans="1:13" ht="63.75">
      <c r="A22" s="133" t="s">
        <v>236</v>
      </c>
      <c r="B22" s="134" t="s">
        <v>237</v>
      </c>
      <c r="C22" s="135">
        <v>442595.31</v>
      </c>
      <c r="D22" s="136">
        <v>316584.34000000003</v>
      </c>
      <c r="E22" s="136">
        <f t="shared" si="0"/>
        <v>71.529076980052054</v>
      </c>
      <c r="F22" s="107"/>
      <c r="G22" s="136"/>
      <c r="H22" s="136"/>
      <c r="I22" s="214">
        <f t="shared" si="1"/>
        <v>0</v>
      </c>
      <c r="J22" s="137">
        <f t="shared" si="2"/>
        <v>442595.31</v>
      </c>
      <c r="K22" s="137">
        <f t="shared" si="2"/>
        <v>316584.34000000003</v>
      </c>
      <c r="L22" s="137">
        <f t="shared" si="3"/>
        <v>71.529076980052054</v>
      </c>
      <c r="M22" s="80"/>
    </row>
    <row r="23" spans="1:13" ht="15.75">
      <c r="A23" s="211" t="s">
        <v>238</v>
      </c>
      <c r="B23" s="212" t="s">
        <v>239</v>
      </c>
      <c r="C23" s="213">
        <v>202000</v>
      </c>
      <c r="D23" s="214">
        <v>121131.96</v>
      </c>
      <c r="E23" s="214">
        <f t="shared" si="0"/>
        <v>59.966316831683173</v>
      </c>
      <c r="F23" s="151"/>
      <c r="G23" s="214">
        <v>135252.62</v>
      </c>
      <c r="H23" s="214">
        <v>121132.54</v>
      </c>
      <c r="I23" s="214">
        <f t="shared" si="1"/>
        <v>89.560217022043645</v>
      </c>
      <c r="J23" s="137">
        <f t="shared" si="2"/>
        <v>337252.62</v>
      </c>
      <c r="K23" s="137">
        <f t="shared" si="2"/>
        <v>242264.5</v>
      </c>
      <c r="L23" s="137">
        <f t="shared" si="3"/>
        <v>71.834727332881798</v>
      </c>
      <c r="M23" s="82"/>
    </row>
    <row r="24" spans="1:13" ht="38.25">
      <c r="A24" s="133" t="s">
        <v>264</v>
      </c>
      <c r="B24" s="134" t="s">
        <v>265</v>
      </c>
      <c r="C24" s="135">
        <v>283915.07</v>
      </c>
      <c r="D24" s="136">
        <v>142525.31</v>
      </c>
      <c r="E24" s="136">
        <f t="shared" si="0"/>
        <v>50.199980578699112</v>
      </c>
      <c r="F24" s="107"/>
      <c r="G24" s="136">
        <v>599899.62</v>
      </c>
      <c r="H24" s="136">
        <v>599899.62</v>
      </c>
      <c r="I24" s="214">
        <f>IF(G24=0,0,H24/G24*100)</f>
        <v>100</v>
      </c>
      <c r="J24" s="137">
        <f t="shared" si="2"/>
        <v>883814.69</v>
      </c>
      <c r="K24" s="137">
        <f t="shared" si="2"/>
        <v>742424.92999999993</v>
      </c>
      <c r="L24" s="137">
        <f>IF(J24=0,0,K24/J24*100)</f>
        <v>84.002329719140562</v>
      </c>
      <c r="M24" s="80"/>
    </row>
    <row r="25" spans="1:13" ht="28.9" customHeight="1">
      <c r="A25" s="133" t="s">
        <v>240</v>
      </c>
      <c r="B25" s="134" t="s">
        <v>47</v>
      </c>
      <c r="C25" s="135">
        <v>953192</v>
      </c>
      <c r="D25" s="136">
        <v>625905.88</v>
      </c>
      <c r="E25" s="136">
        <f t="shared" si="0"/>
        <v>65.664197769179765</v>
      </c>
      <c r="F25" s="107"/>
      <c r="G25" s="136">
        <v>290174.36</v>
      </c>
      <c r="H25" s="136">
        <v>290174.36</v>
      </c>
      <c r="I25" s="214">
        <f t="shared" ref="I25:I45" si="4">IF(G25=0,0,H25/G25*100)</f>
        <v>100</v>
      </c>
      <c r="J25" s="137">
        <f t="shared" si="2"/>
        <v>1243366.3599999999</v>
      </c>
      <c r="K25" s="137">
        <f t="shared" si="2"/>
        <v>916080.24</v>
      </c>
      <c r="L25" s="137">
        <f t="shared" si="3"/>
        <v>73.677418777841154</v>
      </c>
      <c r="M25" s="80"/>
    </row>
    <row r="26" spans="1:13" ht="25.5">
      <c r="A26" s="133" t="s">
        <v>241</v>
      </c>
      <c r="B26" s="134" t="s">
        <v>48</v>
      </c>
      <c r="C26" s="135">
        <v>926000</v>
      </c>
      <c r="D26" s="136">
        <v>612400</v>
      </c>
      <c r="E26" s="136">
        <f t="shared" si="0"/>
        <v>66.133909287257026</v>
      </c>
      <c r="F26" s="107"/>
      <c r="G26" s="137"/>
      <c r="H26" s="138"/>
      <c r="I26" s="214">
        <f t="shared" si="4"/>
        <v>0</v>
      </c>
      <c r="J26" s="137">
        <f t="shared" si="2"/>
        <v>926000</v>
      </c>
      <c r="K26" s="137">
        <f t="shared" si="2"/>
        <v>612400</v>
      </c>
      <c r="L26" s="137">
        <f t="shared" si="3"/>
        <v>66.133909287257026</v>
      </c>
      <c r="M26" s="80"/>
    </row>
    <row r="27" spans="1:13" ht="25.5">
      <c r="A27" s="133" t="s">
        <v>242</v>
      </c>
      <c r="B27" s="134" t="s">
        <v>133</v>
      </c>
      <c r="C27" s="135">
        <v>819469.32</v>
      </c>
      <c r="D27" s="136">
        <v>819469.32</v>
      </c>
      <c r="E27" s="136">
        <f t="shared" si="0"/>
        <v>100</v>
      </c>
      <c r="F27" s="107">
        <v>23500</v>
      </c>
      <c r="G27" s="136">
        <v>23500</v>
      </c>
      <c r="H27" s="138">
        <v>23500</v>
      </c>
      <c r="I27" s="214">
        <f t="shared" si="4"/>
        <v>100</v>
      </c>
      <c r="J27" s="137">
        <f t="shared" si="2"/>
        <v>842969.32</v>
      </c>
      <c r="K27" s="137">
        <f t="shared" si="2"/>
        <v>842969.32</v>
      </c>
      <c r="L27" s="137">
        <f t="shared" si="3"/>
        <v>100</v>
      </c>
      <c r="M27" s="80"/>
    </row>
    <row r="28" spans="1:13" ht="38.25">
      <c r="A28" s="133" t="s">
        <v>335</v>
      </c>
      <c r="B28" s="134" t="s">
        <v>334</v>
      </c>
      <c r="C28" s="135"/>
      <c r="D28" s="136"/>
      <c r="E28" s="136">
        <f t="shared" si="0"/>
        <v>0</v>
      </c>
      <c r="F28" s="107">
        <v>251910</v>
      </c>
      <c r="G28" s="136">
        <v>251910</v>
      </c>
      <c r="H28" s="138">
        <v>251910</v>
      </c>
      <c r="I28" s="214">
        <f t="shared" si="4"/>
        <v>100</v>
      </c>
      <c r="J28" s="137">
        <f t="shared" si="2"/>
        <v>251910</v>
      </c>
      <c r="K28" s="137">
        <f t="shared" si="2"/>
        <v>251910</v>
      </c>
      <c r="L28" s="137">
        <f t="shared" si="3"/>
        <v>100</v>
      </c>
      <c r="M28" s="80"/>
    </row>
    <row r="29" spans="1:13" s="9" customFormat="1" ht="15.75">
      <c r="A29" s="133" t="s">
        <v>243</v>
      </c>
      <c r="B29" s="134" t="s">
        <v>244</v>
      </c>
      <c r="C29" s="135">
        <v>1378000</v>
      </c>
      <c r="D29" s="136">
        <v>837697.23</v>
      </c>
      <c r="E29" s="136">
        <f t="shared" si="0"/>
        <v>60.790800435413637</v>
      </c>
      <c r="F29" s="107"/>
      <c r="G29" s="136"/>
      <c r="H29" s="138"/>
      <c r="I29" s="214">
        <f t="shared" si="4"/>
        <v>0</v>
      </c>
      <c r="J29" s="137">
        <f t="shared" si="2"/>
        <v>1378000</v>
      </c>
      <c r="K29" s="137">
        <f t="shared" si="2"/>
        <v>837697.23</v>
      </c>
      <c r="L29" s="137">
        <f t="shared" si="3"/>
        <v>60.790800435413637</v>
      </c>
      <c r="M29" s="80"/>
    </row>
    <row r="30" spans="1:13" s="9" customFormat="1" ht="25.5">
      <c r="A30" s="133" t="s">
        <v>348</v>
      </c>
      <c r="B30" s="134" t="s">
        <v>349</v>
      </c>
      <c r="C30" s="135"/>
      <c r="D30" s="136"/>
      <c r="E30" s="136"/>
      <c r="F30" s="107" t="s">
        <v>365</v>
      </c>
      <c r="G30" s="136">
        <v>5051390.37</v>
      </c>
      <c r="H30" s="138">
        <v>126180</v>
      </c>
      <c r="I30" s="214"/>
      <c r="J30" s="137">
        <f t="shared" si="2"/>
        <v>5051390.37</v>
      </c>
      <c r="K30" s="137">
        <f t="shared" si="2"/>
        <v>126180</v>
      </c>
      <c r="L30" s="137">
        <f t="shared" si="3"/>
        <v>2.4979261303853657</v>
      </c>
      <c r="M30" s="80"/>
    </row>
    <row r="31" spans="1:13" ht="15.75">
      <c r="A31" s="133" t="s">
        <v>245</v>
      </c>
      <c r="B31" s="134" t="s">
        <v>246</v>
      </c>
      <c r="C31" s="135">
        <v>147000</v>
      </c>
      <c r="D31" s="136">
        <v>25000</v>
      </c>
      <c r="E31" s="136">
        <f t="shared" si="0"/>
        <v>17.006802721088434</v>
      </c>
      <c r="F31" s="107">
        <v>164974.49</v>
      </c>
      <c r="G31" s="136">
        <v>164974.49</v>
      </c>
      <c r="H31" s="138">
        <v>87600</v>
      </c>
      <c r="I31" s="214">
        <f t="shared" si="4"/>
        <v>53.099118536447662</v>
      </c>
      <c r="J31" s="137">
        <f t="shared" si="2"/>
        <v>311974.49</v>
      </c>
      <c r="K31" s="137">
        <f t="shared" si="2"/>
        <v>112600</v>
      </c>
      <c r="L31" s="137">
        <f t="shared" si="3"/>
        <v>36.092694630256467</v>
      </c>
      <c r="M31" s="80"/>
    </row>
    <row r="32" spans="1:13" ht="15.75">
      <c r="A32" s="133" t="s">
        <v>266</v>
      </c>
      <c r="B32" s="134" t="s">
        <v>43</v>
      </c>
      <c r="C32" s="135"/>
      <c r="D32" s="136"/>
      <c r="E32" s="136"/>
      <c r="F32" s="107">
        <v>134950</v>
      </c>
      <c r="G32" s="136">
        <v>134950</v>
      </c>
      <c r="H32" s="138">
        <v>84732.38</v>
      </c>
      <c r="I32" s="214">
        <f t="shared" si="4"/>
        <v>62.787980733605039</v>
      </c>
      <c r="J32" s="137">
        <f t="shared" si="2"/>
        <v>134950</v>
      </c>
      <c r="K32" s="137">
        <f t="shared" si="2"/>
        <v>84732.38</v>
      </c>
      <c r="L32" s="137">
        <f t="shared" si="3"/>
        <v>62.787980733605039</v>
      </c>
      <c r="M32" s="80"/>
    </row>
    <row r="33" spans="1:13" ht="25.5">
      <c r="A33" s="133" t="s">
        <v>247</v>
      </c>
      <c r="B33" s="134" t="s">
        <v>248</v>
      </c>
      <c r="C33" s="135"/>
      <c r="D33" s="136"/>
      <c r="E33" s="136">
        <f t="shared" si="0"/>
        <v>0</v>
      </c>
      <c r="F33" s="107">
        <v>20069</v>
      </c>
      <c r="G33" s="136">
        <v>20069</v>
      </c>
      <c r="H33" s="138"/>
      <c r="I33" s="214">
        <f t="shared" si="4"/>
        <v>0</v>
      </c>
      <c r="J33" s="137">
        <f t="shared" si="2"/>
        <v>20069</v>
      </c>
      <c r="K33" s="137">
        <f t="shared" si="2"/>
        <v>0</v>
      </c>
      <c r="L33" s="137">
        <f t="shared" si="3"/>
        <v>0</v>
      </c>
      <c r="M33" s="80"/>
    </row>
    <row r="34" spans="1:13" ht="15.75">
      <c r="A34" s="133" t="s">
        <v>307</v>
      </c>
      <c r="B34" s="134" t="s">
        <v>306</v>
      </c>
      <c r="C34" s="135"/>
      <c r="D34" s="136"/>
      <c r="E34" s="136">
        <f t="shared" si="0"/>
        <v>0</v>
      </c>
      <c r="F34" s="107">
        <v>100000</v>
      </c>
      <c r="G34" s="136">
        <v>100000</v>
      </c>
      <c r="H34" s="205"/>
      <c r="I34" s="214">
        <f t="shared" si="4"/>
        <v>0</v>
      </c>
      <c r="J34" s="137">
        <f t="shared" si="2"/>
        <v>100000</v>
      </c>
      <c r="K34" s="137"/>
      <c r="L34" s="137"/>
      <c r="M34" s="80"/>
    </row>
    <row r="35" spans="1:13" ht="38.25">
      <c r="A35" s="133" t="s">
        <v>249</v>
      </c>
      <c r="B35" s="134" t="s">
        <v>250</v>
      </c>
      <c r="C35" s="135"/>
      <c r="D35" s="136"/>
      <c r="E35" s="136">
        <f t="shared" si="0"/>
        <v>0</v>
      </c>
      <c r="F35" s="107">
        <v>1953438.59</v>
      </c>
      <c r="G35" s="136">
        <v>1953438.59</v>
      </c>
      <c r="H35" s="108">
        <v>790029.5</v>
      </c>
      <c r="I35" s="214">
        <f>IF(G35=0,0,H35/G35*100)</f>
        <v>40.443016946849603</v>
      </c>
      <c r="J35" s="137">
        <f t="shared" si="2"/>
        <v>1953438.59</v>
      </c>
      <c r="K35" s="137">
        <f t="shared" si="2"/>
        <v>790029.5</v>
      </c>
      <c r="L35" s="137">
        <f t="shared" si="3"/>
        <v>40.443016946849603</v>
      </c>
      <c r="M35" s="80"/>
    </row>
    <row r="36" spans="1:13" ht="25.5">
      <c r="A36" s="133" t="s">
        <v>367</v>
      </c>
      <c r="B36" s="134" t="s">
        <v>366</v>
      </c>
      <c r="C36" s="135"/>
      <c r="D36" s="136"/>
      <c r="E36" s="136"/>
      <c r="F36" s="107">
        <v>2000000</v>
      </c>
      <c r="G36" s="136">
        <v>2000000</v>
      </c>
      <c r="H36" s="108"/>
      <c r="I36" s="214"/>
      <c r="J36" s="137">
        <f t="shared" si="2"/>
        <v>2000000</v>
      </c>
      <c r="K36" s="137"/>
      <c r="L36" s="137"/>
      <c r="M36" s="80"/>
    </row>
    <row r="37" spans="1:13" ht="15.75">
      <c r="A37" s="133" t="s">
        <v>251</v>
      </c>
      <c r="B37" s="134" t="s">
        <v>252</v>
      </c>
      <c r="C37" s="135">
        <v>60500</v>
      </c>
      <c r="D37" s="136">
        <v>39718.44</v>
      </c>
      <c r="E37" s="136">
        <f t="shared" si="0"/>
        <v>65.650314049586783</v>
      </c>
      <c r="F37" s="107">
        <v>281400</v>
      </c>
      <c r="G37" s="137">
        <v>570130.77</v>
      </c>
      <c r="H37" s="137">
        <v>426030.77</v>
      </c>
      <c r="I37" s="214">
        <f t="shared" si="4"/>
        <v>74.725096840502047</v>
      </c>
      <c r="J37" s="137">
        <f t="shared" si="2"/>
        <v>630630.77</v>
      </c>
      <c r="K37" s="137">
        <f t="shared" si="2"/>
        <v>465749.21</v>
      </c>
      <c r="L37" s="137">
        <f t="shared" si="3"/>
        <v>73.854501263869508</v>
      </c>
      <c r="M37" s="80"/>
    </row>
    <row r="38" spans="1:13" ht="25.5">
      <c r="A38" s="133" t="s">
        <v>253</v>
      </c>
      <c r="B38" s="134" t="s">
        <v>4</v>
      </c>
      <c r="C38" s="135">
        <v>678039.98</v>
      </c>
      <c r="D38" s="136">
        <v>610439.98</v>
      </c>
      <c r="E38" s="136">
        <f t="shared" si="0"/>
        <v>90.030086426467065</v>
      </c>
      <c r="F38" s="107">
        <v>308862.02</v>
      </c>
      <c r="G38" s="136">
        <v>308862.02</v>
      </c>
      <c r="H38" s="205">
        <v>174720.02</v>
      </c>
      <c r="I38" s="214">
        <f t="shared" si="4"/>
        <v>56.568955937023269</v>
      </c>
      <c r="J38" s="137">
        <f t="shared" si="2"/>
        <v>986902</v>
      </c>
      <c r="K38" s="137">
        <f t="shared" si="2"/>
        <v>785160</v>
      </c>
      <c r="L38" s="137">
        <f t="shared" si="3"/>
        <v>79.558051356669651</v>
      </c>
      <c r="M38" s="80"/>
    </row>
    <row r="39" spans="1:13" ht="15.75">
      <c r="A39" s="133" t="s">
        <v>368</v>
      </c>
      <c r="B39" s="134" t="s">
        <v>369</v>
      </c>
      <c r="C39" s="135">
        <v>20000</v>
      </c>
      <c r="D39" s="136"/>
      <c r="E39" s="136"/>
      <c r="F39" s="107"/>
      <c r="G39" s="136"/>
      <c r="H39" s="183"/>
      <c r="I39" s="214"/>
      <c r="J39" s="137">
        <f t="shared" si="2"/>
        <v>20000</v>
      </c>
      <c r="K39" s="137">
        <f t="shared" si="2"/>
        <v>0</v>
      </c>
      <c r="L39" s="137">
        <f t="shared" si="3"/>
        <v>0</v>
      </c>
      <c r="M39" s="80"/>
    </row>
    <row r="40" spans="1:13" ht="25.5">
      <c r="A40" s="133" t="s">
        <v>371</v>
      </c>
      <c r="B40" s="134" t="s">
        <v>370</v>
      </c>
      <c r="C40" s="135"/>
      <c r="D40" s="136"/>
      <c r="E40" s="136"/>
      <c r="F40" s="107">
        <v>20000</v>
      </c>
      <c r="G40" s="136">
        <v>20000</v>
      </c>
      <c r="H40" s="183">
        <v>11501.7</v>
      </c>
      <c r="I40" s="214"/>
      <c r="J40" s="137">
        <f t="shared" si="2"/>
        <v>20000</v>
      </c>
      <c r="K40" s="137">
        <f t="shared" si="2"/>
        <v>11501.7</v>
      </c>
      <c r="L40" s="137">
        <f t="shared" si="3"/>
        <v>57.508500000000005</v>
      </c>
      <c r="M40" s="80"/>
    </row>
    <row r="41" spans="1:13" ht="25.5">
      <c r="A41" s="133" t="s">
        <v>145</v>
      </c>
      <c r="B41" s="134" t="s">
        <v>45</v>
      </c>
      <c r="C41" s="135">
        <v>9400</v>
      </c>
      <c r="D41" s="136">
        <v>9400</v>
      </c>
      <c r="E41" s="136">
        <f t="shared" si="0"/>
        <v>100</v>
      </c>
      <c r="F41" s="107"/>
      <c r="G41" s="137"/>
      <c r="H41" s="137"/>
      <c r="I41" s="214">
        <f t="shared" si="4"/>
        <v>0</v>
      </c>
      <c r="J41" s="137">
        <f t="shared" ref="J41:K63" si="5">C41+G41</f>
        <v>9400</v>
      </c>
      <c r="K41" s="137">
        <f t="shared" si="2"/>
        <v>9400</v>
      </c>
      <c r="L41" s="137">
        <f t="shared" si="3"/>
        <v>100</v>
      </c>
      <c r="M41" s="80"/>
    </row>
    <row r="42" spans="1:13" ht="25.5">
      <c r="A42" s="133" t="s">
        <v>336</v>
      </c>
      <c r="B42" s="134" t="s">
        <v>337</v>
      </c>
      <c r="C42" s="135">
        <v>20000</v>
      </c>
      <c r="D42" s="136"/>
      <c r="E42" s="136">
        <f t="shared" si="0"/>
        <v>0</v>
      </c>
      <c r="F42" s="107"/>
      <c r="G42" s="137">
        <v>26000</v>
      </c>
      <c r="H42" s="137">
        <v>26000</v>
      </c>
      <c r="I42" s="214">
        <f t="shared" si="4"/>
        <v>100</v>
      </c>
      <c r="J42" s="137">
        <f t="shared" si="5"/>
        <v>46000</v>
      </c>
      <c r="K42" s="137">
        <f t="shared" si="2"/>
        <v>26000</v>
      </c>
      <c r="L42" s="137">
        <f t="shared" si="3"/>
        <v>56.521739130434781</v>
      </c>
      <c r="M42" s="80"/>
    </row>
    <row r="43" spans="1:13" ht="25.5">
      <c r="A43" s="133" t="s">
        <v>254</v>
      </c>
      <c r="B43" s="134" t="s">
        <v>255</v>
      </c>
      <c r="C43" s="135">
        <v>26954</v>
      </c>
      <c r="D43" s="136"/>
      <c r="E43" s="136">
        <f t="shared" si="0"/>
        <v>0</v>
      </c>
      <c r="F43" s="107">
        <v>29837.25</v>
      </c>
      <c r="G43" s="136">
        <v>29837.25</v>
      </c>
      <c r="H43" s="136"/>
      <c r="I43" s="214">
        <f t="shared" si="4"/>
        <v>0</v>
      </c>
      <c r="J43" s="137">
        <f t="shared" si="5"/>
        <v>56791.25</v>
      </c>
      <c r="K43" s="137">
        <f t="shared" si="5"/>
        <v>0</v>
      </c>
      <c r="L43" s="137">
        <f t="shared" si="3"/>
        <v>0</v>
      </c>
      <c r="M43" s="80"/>
    </row>
    <row r="44" spans="1:13" ht="25.5">
      <c r="A44" s="133" t="s">
        <v>324</v>
      </c>
      <c r="B44" s="134" t="s">
        <v>325</v>
      </c>
      <c r="C44" s="135">
        <v>49000</v>
      </c>
      <c r="D44" s="136">
        <v>48950</v>
      </c>
      <c r="E44" s="136">
        <f t="shared" si="0"/>
        <v>99.897959183673464</v>
      </c>
      <c r="F44" s="107"/>
      <c r="G44" s="136"/>
      <c r="H44" s="136"/>
      <c r="I44" s="214">
        <f t="shared" si="4"/>
        <v>0</v>
      </c>
      <c r="J44" s="137">
        <f t="shared" si="5"/>
        <v>49000</v>
      </c>
      <c r="K44" s="137"/>
      <c r="L44" s="137">
        <f t="shared" si="3"/>
        <v>0</v>
      </c>
      <c r="M44" s="80"/>
    </row>
    <row r="45" spans="1:13" ht="38.25">
      <c r="A45" s="133" t="s">
        <v>256</v>
      </c>
      <c r="B45" s="134" t="s">
        <v>49</v>
      </c>
      <c r="C45" s="135">
        <v>250000</v>
      </c>
      <c r="D45" s="137">
        <v>150000</v>
      </c>
      <c r="E45" s="136">
        <f t="shared" si="0"/>
        <v>60</v>
      </c>
      <c r="F45" s="107">
        <v>450000</v>
      </c>
      <c r="G45" s="136">
        <v>450000</v>
      </c>
      <c r="H45" s="136"/>
      <c r="I45" s="214">
        <f t="shared" si="4"/>
        <v>0</v>
      </c>
      <c r="J45" s="137">
        <f t="shared" si="5"/>
        <v>700000</v>
      </c>
      <c r="K45" s="137">
        <f t="shared" si="5"/>
        <v>150000</v>
      </c>
      <c r="L45" s="137">
        <f t="shared" si="3"/>
        <v>21.428571428571427</v>
      </c>
      <c r="M45" s="80"/>
    </row>
    <row r="46" spans="1:13" ht="25.5">
      <c r="A46" s="265" t="s">
        <v>374</v>
      </c>
      <c r="B46" s="264" t="s">
        <v>372</v>
      </c>
      <c r="C46" s="130">
        <f>C47</f>
        <v>24660559.18</v>
      </c>
      <c r="D46" s="130">
        <f>D47</f>
        <v>4539756.5000000009</v>
      </c>
      <c r="E46" s="131">
        <f>IF(C46=0,0,D46/C46*100)</f>
        <v>18.408976320706451</v>
      </c>
      <c r="F46" s="130">
        <f>F47</f>
        <v>89000</v>
      </c>
      <c r="G46" s="130">
        <f>G47</f>
        <v>1264247.77</v>
      </c>
      <c r="H46" s="130">
        <f>H47</f>
        <v>0</v>
      </c>
      <c r="I46" s="131">
        <f>IF(G46=0,0,H46/G46*100)</f>
        <v>0</v>
      </c>
      <c r="J46" s="130">
        <f>J47</f>
        <v>129302039.75999999</v>
      </c>
      <c r="K46" s="130">
        <f>K47</f>
        <v>72314343.010000005</v>
      </c>
      <c r="L46" s="132">
        <f>IF(J46=0,0,K46/J46*100)</f>
        <v>55.926683866877937</v>
      </c>
      <c r="M46" s="80"/>
    </row>
    <row r="47" spans="1:13" ht="25.5">
      <c r="A47" s="265" t="s">
        <v>375</v>
      </c>
      <c r="B47" s="264" t="s">
        <v>373</v>
      </c>
      <c r="C47" s="130">
        <f>SUM(C48:C58)</f>
        <v>24660559.18</v>
      </c>
      <c r="D47" s="130">
        <f>SUM(D48:D58)</f>
        <v>4539756.5000000009</v>
      </c>
      <c r="E47" s="131">
        <f>IF(C47=0,0,D47/C47*100)</f>
        <v>18.408976320706451</v>
      </c>
      <c r="F47" s="130">
        <f>SUM(F48:F58)</f>
        <v>89000</v>
      </c>
      <c r="G47" s="130">
        <f t="shared" ref="G47:H47" si="6">SUM(G48:G58)</f>
        <v>1264247.77</v>
      </c>
      <c r="H47" s="130">
        <f t="shared" si="6"/>
        <v>0</v>
      </c>
      <c r="I47" s="131">
        <f>IF(G47=0,0,H47/G47*100)</f>
        <v>0</v>
      </c>
      <c r="J47" s="130">
        <f>SUM(J48:J89)</f>
        <v>129302039.75999999</v>
      </c>
      <c r="K47" s="130">
        <f>SUM(K48:K89)</f>
        <v>72314343.010000005</v>
      </c>
      <c r="L47" s="132">
        <f>IF(J47=0,0,K47/J47*100)</f>
        <v>55.926683866877937</v>
      </c>
      <c r="M47" s="80"/>
    </row>
    <row r="48" spans="1:13" ht="25.5">
      <c r="A48" s="133" t="s">
        <v>378</v>
      </c>
      <c r="B48" s="134" t="s">
        <v>376</v>
      </c>
      <c r="C48" s="135">
        <v>186660</v>
      </c>
      <c r="D48" s="137">
        <v>48682.64</v>
      </c>
      <c r="E48" s="214">
        <f>IF(C48=0,0,D48/C48*100)</f>
        <v>26.080917175613415</v>
      </c>
      <c r="F48" s="107"/>
      <c r="G48" s="136"/>
      <c r="H48" s="136"/>
      <c r="I48" s="214"/>
      <c r="J48" s="137">
        <f>G48+C48</f>
        <v>186660</v>
      </c>
      <c r="K48" s="137">
        <f>D48+H48</f>
        <v>48682.64</v>
      </c>
      <c r="L48" s="137">
        <f>K48/J48*100</f>
        <v>26.080917175613415</v>
      </c>
      <c r="M48" s="80"/>
    </row>
    <row r="49" spans="1:13" ht="15.75">
      <c r="A49" s="133" t="s">
        <v>377</v>
      </c>
      <c r="B49" s="134" t="s">
        <v>223</v>
      </c>
      <c r="C49" s="135">
        <v>4851450.5199999996</v>
      </c>
      <c r="D49" s="137">
        <v>826694.44</v>
      </c>
      <c r="E49" s="214">
        <f t="shared" ref="E49:E57" si="7">IF(C49=0,0,D49/C49*100)</f>
        <v>17.040149880782458</v>
      </c>
      <c r="F49" s="107">
        <v>39000</v>
      </c>
      <c r="G49" s="136">
        <v>942337.09</v>
      </c>
      <c r="H49" s="136"/>
      <c r="I49" s="214"/>
      <c r="J49" s="137">
        <f>G49+C49</f>
        <v>5793787.6099999994</v>
      </c>
      <c r="K49" s="137">
        <f>D49+H49</f>
        <v>826694.44</v>
      </c>
      <c r="L49" s="137">
        <f>K49/J49*100</f>
        <v>14.268635573957466</v>
      </c>
      <c r="M49" s="80"/>
    </row>
    <row r="50" spans="1:13" ht="38.25">
      <c r="A50" s="133" t="s">
        <v>380</v>
      </c>
      <c r="B50" s="134" t="s">
        <v>379</v>
      </c>
      <c r="C50" s="135">
        <v>6143807.7599999998</v>
      </c>
      <c r="D50" s="137">
        <v>682818.08</v>
      </c>
      <c r="E50" s="214">
        <f t="shared" si="7"/>
        <v>11.113923265072994</v>
      </c>
      <c r="F50" s="107"/>
      <c r="G50" s="136">
        <v>92915.68</v>
      </c>
      <c r="H50" s="136"/>
      <c r="I50" s="214"/>
      <c r="J50" s="137">
        <f>G50+C50</f>
        <v>6236723.4399999995</v>
      </c>
      <c r="K50" s="137">
        <f>D50+H50</f>
        <v>682818.08</v>
      </c>
      <c r="L50" s="137">
        <f>K50/J50*100</f>
        <v>10.948346300248964</v>
      </c>
      <c r="M50" s="80"/>
    </row>
    <row r="51" spans="1:13" ht="38.25">
      <c r="A51" s="133" t="s">
        <v>382</v>
      </c>
      <c r="B51" s="134" t="s">
        <v>381</v>
      </c>
      <c r="C51" s="135">
        <v>12382784.17</v>
      </c>
      <c r="D51" s="137">
        <v>2699323.63</v>
      </c>
      <c r="E51" s="214">
        <f t="shared" si="7"/>
        <v>21.79900410878275</v>
      </c>
      <c r="F51" s="107"/>
      <c r="G51" s="136"/>
      <c r="H51" s="136"/>
      <c r="I51" s="214"/>
      <c r="J51" s="137">
        <f t="shared" ref="J51:J58" si="8">G51+C51</f>
        <v>12382784.17</v>
      </c>
      <c r="K51" s="137">
        <f t="shared" ref="K51:K53" si="9">D51+H51</f>
        <v>2699323.63</v>
      </c>
      <c r="L51" s="137">
        <f t="shared" ref="L51:L53" si="10">K51/J51*100</f>
        <v>21.79900410878275</v>
      </c>
      <c r="M51" s="80"/>
    </row>
    <row r="52" spans="1:13" ht="25.5">
      <c r="A52" s="133" t="s">
        <v>387</v>
      </c>
      <c r="B52" s="134" t="s">
        <v>383</v>
      </c>
      <c r="C52" s="135">
        <v>422795.64</v>
      </c>
      <c r="D52" s="137">
        <v>128186.36</v>
      </c>
      <c r="E52" s="214">
        <f t="shared" si="7"/>
        <v>30.318751631402819</v>
      </c>
      <c r="F52" s="107"/>
      <c r="G52" s="136">
        <v>178995</v>
      </c>
      <c r="H52" s="136"/>
      <c r="I52" s="214"/>
      <c r="J52" s="137">
        <f t="shared" si="8"/>
        <v>601790.64</v>
      </c>
      <c r="K52" s="137">
        <f t="shared" si="9"/>
        <v>128186.36</v>
      </c>
      <c r="L52" s="137">
        <f t="shared" si="10"/>
        <v>21.300823156704464</v>
      </c>
      <c r="M52" s="80"/>
    </row>
    <row r="53" spans="1:13" ht="25.5">
      <c r="A53" s="133" t="s">
        <v>388</v>
      </c>
      <c r="B53" s="134" t="s">
        <v>384</v>
      </c>
      <c r="C53" s="135">
        <v>263340</v>
      </c>
      <c r="D53" s="137">
        <v>56908.49</v>
      </c>
      <c r="E53" s="214">
        <f t="shared" si="7"/>
        <v>21.610271891850839</v>
      </c>
      <c r="F53" s="107"/>
      <c r="G53" s="136"/>
      <c r="H53" s="136"/>
      <c r="I53" s="214"/>
      <c r="J53" s="137">
        <f t="shared" si="8"/>
        <v>263340</v>
      </c>
      <c r="K53" s="137">
        <f t="shared" si="9"/>
        <v>56908.49</v>
      </c>
      <c r="L53" s="137">
        <f t="shared" si="10"/>
        <v>21.610271891850839</v>
      </c>
      <c r="M53" s="80"/>
    </row>
    <row r="54" spans="1:13" ht="15.75">
      <c r="A54" s="133" t="s">
        <v>389</v>
      </c>
      <c r="B54" s="134" t="s">
        <v>46</v>
      </c>
      <c r="C54" s="135">
        <v>10900</v>
      </c>
      <c r="D54" s="137"/>
      <c r="E54" s="214">
        <f t="shared" si="7"/>
        <v>0</v>
      </c>
      <c r="F54" s="107"/>
      <c r="G54" s="136"/>
      <c r="H54" s="136"/>
      <c r="I54" s="214"/>
      <c r="J54" s="137">
        <f t="shared" si="8"/>
        <v>10900</v>
      </c>
      <c r="K54" s="137"/>
      <c r="L54" s="137"/>
      <c r="M54" s="80"/>
    </row>
    <row r="55" spans="1:13" ht="68.45" customHeight="1">
      <c r="A55" s="133" t="s">
        <v>390</v>
      </c>
      <c r="B55" s="134" t="s">
        <v>385</v>
      </c>
      <c r="C55" s="135">
        <v>35600</v>
      </c>
      <c r="D55" s="137"/>
      <c r="E55" s="214">
        <f t="shared" si="7"/>
        <v>0</v>
      </c>
      <c r="F55" s="107"/>
      <c r="G55" s="136"/>
      <c r="H55" s="136"/>
      <c r="I55" s="214"/>
      <c r="J55" s="137">
        <f t="shared" si="8"/>
        <v>35600</v>
      </c>
      <c r="K55" s="137"/>
      <c r="L55" s="137"/>
      <c r="M55" s="80"/>
    </row>
    <row r="56" spans="1:13" ht="63.75">
      <c r="A56" s="133" t="s">
        <v>391</v>
      </c>
      <c r="B56" s="134" t="s">
        <v>386</v>
      </c>
      <c r="C56" s="135">
        <v>30590.41</v>
      </c>
      <c r="D56" s="137"/>
      <c r="E56" s="214">
        <f t="shared" si="7"/>
        <v>0</v>
      </c>
      <c r="F56" s="107"/>
      <c r="G56" s="136"/>
      <c r="H56" s="136"/>
      <c r="I56" s="214"/>
      <c r="J56" s="137">
        <f t="shared" si="8"/>
        <v>30590.41</v>
      </c>
      <c r="K56" s="137"/>
      <c r="L56" s="137"/>
      <c r="M56" s="80"/>
    </row>
    <row r="57" spans="1:13" ht="25.5">
      <c r="A57" s="133" t="s">
        <v>393</v>
      </c>
      <c r="B57" s="134" t="s">
        <v>133</v>
      </c>
      <c r="C57" s="135">
        <v>332630.68</v>
      </c>
      <c r="D57" s="137">
        <v>97142.86</v>
      </c>
      <c r="E57" s="214">
        <f t="shared" si="7"/>
        <v>29.204419748653372</v>
      </c>
      <c r="F57" s="107"/>
      <c r="G57" s="136"/>
      <c r="H57" s="136"/>
      <c r="I57" s="214"/>
      <c r="J57" s="137">
        <f t="shared" si="8"/>
        <v>332630.68</v>
      </c>
      <c r="K57" s="137"/>
      <c r="L57" s="137"/>
      <c r="M57" s="80"/>
    </row>
    <row r="58" spans="1:13" ht="15.75">
      <c r="A58" s="133" t="s">
        <v>392</v>
      </c>
      <c r="B58" s="134" t="s">
        <v>43</v>
      </c>
      <c r="C58" s="135"/>
      <c r="D58" s="137"/>
      <c r="E58" s="214"/>
      <c r="F58" s="107">
        <v>50000</v>
      </c>
      <c r="G58" s="136">
        <v>50000</v>
      </c>
      <c r="H58" s="136"/>
      <c r="I58" s="214"/>
      <c r="J58" s="137">
        <f t="shared" si="8"/>
        <v>50000</v>
      </c>
      <c r="K58" s="137"/>
      <c r="L58" s="137"/>
      <c r="M58" s="80"/>
    </row>
    <row r="59" spans="1:13" ht="15.75">
      <c r="A59" s="128" t="s">
        <v>257</v>
      </c>
      <c r="B59" s="129" t="s">
        <v>258</v>
      </c>
      <c r="C59" s="130">
        <f>C60</f>
        <v>828250</v>
      </c>
      <c r="D59" s="130">
        <f>D60</f>
        <v>711661.29</v>
      </c>
      <c r="E59" s="130">
        <f t="shared" si="0"/>
        <v>85.923488077271358</v>
      </c>
      <c r="F59" s="130">
        <f>F60</f>
        <v>0</v>
      </c>
      <c r="G59" s="130">
        <f>G60</f>
        <v>0</v>
      </c>
      <c r="H59" s="130">
        <f>H60</f>
        <v>0</v>
      </c>
      <c r="I59" s="130">
        <f t="shared" ref="I59:I64" si="11">IF(G59=0,0,H59/G59*100)</f>
        <v>0</v>
      </c>
      <c r="J59" s="139">
        <f t="shared" si="5"/>
        <v>828250</v>
      </c>
      <c r="K59" s="228">
        <f t="shared" si="5"/>
        <v>711661.29</v>
      </c>
      <c r="L59" s="139">
        <f t="shared" si="3"/>
        <v>85.923488077271358</v>
      </c>
      <c r="M59" s="81"/>
    </row>
    <row r="60" spans="1:13" ht="15.75">
      <c r="A60" s="128" t="s">
        <v>29</v>
      </c>
      <c r="B60" s="129" t="s">
        <v>259</v>
      </c>
      <c r="C60" s="130">
        <f>SUM(C61:C63)</f>
        <v>828250</v>
      </c>
      <c r="D60" s="130">
        <f>SUM(D61:D63)</f>
        <v>711661.29</v>
      </c>
      <c r="E60" s="130">
        <f t="shared" si="0"/>
        <v>85.923488077271358</v>
      </c>
      <c r="F60" s="130">
        <f>SUM(F61:F61)</f>
        <v>0</v>
      </c>
      <c r="G60" s="130">
        <f>SUM(G61:G61)</f>
        <v>0</v>
      </c>
      <c r="H60" s="130">
        <f>SUM(H61:H61)</f>
        <v>0</v>
      </c>
      <c r="I60" s="130">
        <f t="shared" si="11"/>
        <v>0</v>
      </c>
      <c r="J60" s="139">
        <f t="shared" si="5"/>
        <v>828250</v>
      </c>
      <c r="K60" s="139">
        <f>D60+H60</f>
        <v>711661.29</v>
      </c>
      <c r="L60" s="139">
        <f t="shared" si="3"/>
        <v>85.923488077271358</v>
      </c>
      <c r="M60" s="81"/>
    </row>
    <row r="61" spans="1:13" ht="25.5">
      <c r="A61" s="133" t="s">
        <v>260</v>
      </c>
      <c r="B61" s="134" t="s">
        <v>261</v>
      </c>
      <c r="C61" s="135">
        <v>668250</v>
      </c>
      <c r="D61" s="136">
        <v>601661.29</v>
      </c>
      <c r="E61" s="136">
        <f t="shared" si="0"/>
        <v>90.035359521137309</v>
      </c>
      <c r="F61" s="107"/>
      <c r="G61" s="136"/>
      <c r="H61" s="205"/>
      <c r="I61" s="136">
        <f t="shared" si="11"/>
        <v>0</v>
      </c>
      <c r="J61" s="137">
        <f t="shared" si="5"/>
        <v>668250</v>
      </c>
      <c r="K61" s="137">
        <f t="shared" ref="K61:K63" si="12">D61+H61</f>
        <v>601661.29</v>
      </c>
      <c r="L61" s="137">
        <f t="shared" si="3"/>
        <v>90.035359521137309</v>
      </c>
      <c r="M61" s="82"/>
    </row>
    <row r="62" spans="1:13" ht="15.75">
      <c r="A62" s="133" t="s">
        <v>2</v>
      </c>
      <c r="B62" s="134" t="s">
        <v>3</v>
      </c>
      <c r="C62" s="135">
        <v>50000</v>
      </c>
      <c r="D62" s="136"/>
      <c r="E62" s="136">
        <f t="shared" si="0"/>
        <v>0</v>
      </c>
      <c r="F62" s="107"/>
      <c r="G62" s="136"/>
      <c r="H62" s="183"/>
      <c r="I62" s="136">
        <f t="shared" si="11"/>
        <v>0</v>
      </c>
      <c r="J62" s="137">
        <f t="shared" si="5"/>
        <v>50000</v>
      </c>
      <c r="K62" s="241">
        <f t="shared" si="12"/>
        <v>0</v>
      </c>
      <c r="L62" s="137">
        <f t="shared" si="3"/>
        <v>0</v>
      </c>
      <c r="M62" s="82"/>
    </row>
    <row r="63" spans="1:13" ht="15.75">
      <c r="A63" s="133" t="s">
        <v>295</v>
      </c>
      <c r="B63" s="134" t="s">
        <v>155</v>
      </c>
      <c r="C63" s="135">
        <v>110000</v>
      </c>
      <c r="D63" s="136">
        <v>110000</v>
      </c>
      <c r="E63" s="136">
        <f t="shared" si="0"/>
        <v>100</v>
      </c>
      <c r="F63" s="107"/>
      <c r="G63" s="136"/>
      <c r="H63" s="183"/>
      <c r="I63" s="136">
        <f t="shared" si="11"/>
        <v>0</v>
      </c>
      <c r="J63" s="137">
        <f t="shared" si="5"/>
        <v>110000</v>
      </c>
      <c r="K63" s="241">
        <f t="shared" si="12"/>
        <v>110000</v>
      </c>
      <c r="L63" s="137">
        <f t="shared" si="3"/>
        <v>100</v>
      </c>
      <c r="M63" s="82"/>
    </row>
    <row r="64" spans="1:13" ht="15.75">
      <c r="A64" s="140"/>
      <c r="B64" s="141" t="s">
        <v>136</v>
      </c>
      <c r="C64" s="130">
        <f>C10+C59+C46</f>
        <v>82982612.199999988</v>
      </c>
      <c r="D64" s="130">
        <f>D10+D59+D46</f>
        <v>58677292.259999998</v>
      </c>
      <c r="E64" s="130">
        <f t="shared" si="0"/>
        <v>70.710346064521701</v>
      </c>
      <c r="F64" s="130">
        <f>F10+F59+F46</f>
        <v>7341562.3499999996</v>
      </c>
      <c r="G64" s="130">
        <f>G10+G59+G46</f>
        <v>17909870.609999999</v>
      </c>
      <c r="H64" s="130">
        <f>H10+H59+H46</f>
        <v>7059453.2400000012</v>
      </c>
      <c r="I64" s="130">
        <f t="shared" si="11"/>
        <v>39.416550759771241</v>
      </c>
      <c r="J64" s="139">
        <f>C64+G64</f>
        <v>100892482.80999999</v>
      </c>
      <c r="K64" s="139">
        <f t="shared" ref="K64" si="13">D64+H64</f>
        <v>65736745.5</v>
      </c>
      <c r="L64" s="139">
        <f t="shared" si="3"/>
        <v>65.155246128490035</v>
      </c>
      <c r="M64" s="81"/>
    </row>
    <row r="66" spans="2:11">
      <c r="J66" s="10"/>
      <c r="K66" s="10"/>
    </row>
    <row r="69" spans="2:11" ht="15.75">
      <c r="B69" s="201" t="s">
        <v>317</v>
      </c>
      <c r="C69" s="202"/>
      <c r="D69" s="269"/>
      <c r="E69" s="269"/>
      <c r="F69"/>
      <c r="G69"/>
      <c r="H69" s="203" t="s">
        <v>304</v>
      </c>
    </row>
  </sheetData>
  <mergeCells count="20">
    <mergeCell ref="K8:K9"/>
    <mergeCell ref="L8:L9"/>
    <mergeCell ref="F8:F9"/>
    <mergeCell ref="G8:G9"/>
    <mergeCell ref="H8:H9"/>
    <mergeCell ref="I8:I9"/>
    <mergeCell ref="J1:K1"/>
    <mergeCell ref="J2:K2"/>
    <mergeCell ref="D69:E69"/>
    <mergeCell ref="A4:L4"/>
    <mergeCell ref="A5:L5"/>
    <mergeCell ref="A7:A9"/>
    <mergeCell ref="B7:B9"/>
    <mergeCell ref="C7:E7"/>
    <mergeCell ref="F7:I7"/>
    <mergeCell ref="J7:L7"/>
    <mergeCell ref="C8:C9"/>
    <mergeCell ref="D8:D9"/>
    <mergeCell ref="E8:E9"/>
    <mergeCell ref="J8:J9"/>
  </mergeCells>
  <phoneticPr fontId="0" type="noConversion"/>
  <pageMargins left="0.19685039370078741" right="0.23622047244094491" top="0.78740157480314965" bottom="0.43307086614173229" header="0" footer="0"/>
  <pageSetup paperSize="9" scale="65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20"/>
  <sheetViews>
    <sheetView showZeros="0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I2" sqref="I2:J2"/>
    </sheetView>
  </sheetViews>
  <sheetFormatPr defaultColWidth="11.140625" defaultRowHeight="12.75"/>
  <cols>
    <col min="1" max="1" width="8.85546875" style="12" customWidth="1"/>
    <col min="2" max="2" width="36.140625" style="17" customWidth="1"/>
    <col min="3" max="3" width="14.85546875" style="12" customWidth="1"/>
    <col min="4" max="4" width="13.85546875" style="12" customWidth="1"/>
    <col min="5" max="5" width="11.140625" style="12" customWidth="1"/>
    <col min="6" max="6" width="14.42578125" style="12" customWidth="1"/>
    <col min="7" max="7" width="14.28515625" style="12" customWidth="1"/>
    <col min="8" max="8" width="11.140625" style="12" customWidth="1"/>
    <col min="9" max="9" width="15.140625" style="12" customWidth="1"/>
    <col min="10" max="10" width="18.28515625" style="12" customWidth="1"/>
    <col min="11" max="11" width="11.140625" style="12"/>
    <col min="12" max="12" width="14.140625" style="12" bestFit="1" customWidth="1"/>
    <col min="13" max="16384" width="11.140625" style="12"/>
  </cols>
  <sheetData>
    <row r="1" spans="1:11" ht="33.6" customHeight="1">
      <c r="I1" s="267" t="s">
        <v>321</v>
      </c>
      <c r="J1" s="267"/>
    </row>
    <row r="2" spans="1:11" ht="15.75">
      <c r="I2" s="268" t="s">
        <v>401</v>
      </c>
      <c r="J2" s="268"/>
    </row>
    <row r="4" spans="1:11" ht="15.75">
      <c r="A4" s="281" t="s">
        <v>267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1" ht="15.75">
      <c r="A5" s="281" t="s">
        <v>360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</row>
    <row r="6" spans="1:11">
      <c r="A6" s="13"/>
      <c r="B6" s="13"/>
      <c r="C6" s="13"/>
      <c r="D6" s="13"/>
      <c r="E6" s="13"/>
      <c r="F6" s="13"/>
      <c r="G6" s="13"/>
      <c r="H6" s="13"/>
      <c r="I6" s="14" t="s">
        <v>5</v>
      </c>
      <c r="J6" s="13"/>
      <c r="K6" s="13"/>
    </row>
    <row r="7" spans="1:11">
      <c r="A7" s="282" t="s">
        <v>137</v>
      </c>
      <c r="B7" s="283" t="s">
        <v>138</v>
      </c>
      <c r="C7" s="284" t="s">
        <v>159</v>
      </c>
      <c r="D7" s="284"/>
      <c r="E7" s="284"/>
      <c r="F7" s="284" t="s">
        <v>139</v>
      </c>
      <c r="G7" s="284"/>
      <c r="H7" s="284"/>
      <c r="I7" s="284" t="s">
        <v>161</v>
      </c>
      <c r="J7" s="284"/>
      <c r="K7" s="284"/>
    </row>
    <row r="8" spans="1:11" ht="12.95" customHeight="1">
      <c r="A8" s="282"/>
      <c r="B8" s="283"/>
      <c r="C8" s="270" t="s">
        <v>330</v>
      </c>
      <c r="D8" s="270" t="s">
        <v>162</v>
      </c>
      <c r="E8" s="270" t="s">
        <v>163</v>
      </c>
      <c r="F8" s="270" t="s">
        <v>330</v>
      </c>
      <c r="G8" s="270" t="s">
        <v>162</v>
      </c>
      <c r="H8" s="270" t="s">
        <v>164</v>
      </c>
      <c r="I8" s="270" t="s">
        <v>330</v>
      </c>
      <c r="J8" s="270" t="s">
        <v>162</v>
      </c>
      <c r="K8" s="270" t="s">
        <v>164</v>
      </c>
    </row>
    <row r="9" spans="1:11" ht="42.95" customHeight="1">
      <c r="A9" s="282"/>
      <c r="B9" s="283"/>
      <c r="C9" s="270"/>
      <c r="D9" s="270"/>
      <c r="E9" s="270"/>
      <c r="F9" s="270"/>
      <c r="G9" s="270"/>
      <c r="H9" s="270"/>
      <c r="I9" s="270"/>
      <c r="J9" s="270"/>
      <c r="K9" s="270"/>
    </row>
    <row r="10" spans="1:11" s="15" customFormat="1" ht="22.9" customHeight="1">
      <c r="A10" s="84" t="s">
        <v>143</v>
      </c>
      <c r="B10" s="85" t="s">
        <v>268</v>
      </c>
      <c r="C10" s="86">
        <f>C11</f>
        <v>0</v>
      </c>
      <c r="D10" s="86">
        <f>D11</f>
        <v>0</v>
      </c>
      <c r="E10" s="87">
        <f>IF(C10=0,0,D10/C10*100)</f>
        <v>0</v>
      </c>
      <c r="F10" s="86">
        <f>F11</f>
        <v>76312</v>
      </c>
      <c r="G10" s="86">
        <f>G11</f>
        <v>0</v>
      </c>
      <c r="H10" s="87">
        <f>IF(F10=0,0,G10/F10*100)</f>
        <v>0</v>
      </c>
      <c r="I10" s="88">
        <f>I11</f>
        <v>76312</v>
      </c>
      <c r="J10" s="88">
        <f>J11</f>
        <v>0</v>
      </c>
      <c r="K10" s="87">
        <f>IF(I10=0,0,J10/I10*100)</f>
        <v>0</v>
      </c>
    </row>
    <row r="11" spans="1:11" ht="47.25">
      <c r="A11" s="83">
        <v>118831</v>
      </c>
      <c r="B11" s="20" t="s">
        <v>9</v>
      </c>
      <c r="C11" s="24"/>
      <c r="D11" s="24"/>
      <c r="E11" s="21">
        <f>IF(C11=0,0,D11/C11*100)</f>
        <v>0</v>
      </c>
      <c r="F11" s="11">
        <v>76312</v>
      </c>
      <c r="G11" s="11"/>
      <c r="H11" s="21">
        <f>IF(F11=0,0,G11/F11*100)</f>
        <v>0</v>
      </c>
      <c r="I11" s="22">
        <f>C11+F11</f>
        <v>76312</v>
      </c>
      <c r="J11" s="23">
        <f>D11+G11</f>
        <v>0</v>
      </c>
      <c r="K11" s="21">
        <f>IF(I11=0,0,J11/I11*100)</f>
        <v>0</v>
      </c>
    </row>
    <row r="12" spans="1:11" s="15" customFormat="1" ht="15.75">
      <c r="A12" s="84">
        <v>3710000</v>
      </c>
      <c r="B12" s="85" t="s">
        <v>269</v>
      </c>
      <c r="C12" s="89">
        <f>SUM(C13:C13)</f>
        <v>0</v>
      </c>
      <c r="D12" s="89">
        <f>SUM(D13:D13)</f>
        <v>0</v>
      </c>
      <c r="E12" s="87">
        <f>IF(C12=0,0,D12/C12*100)</f>
        <v>0</v>
      </c>
      <c r="F12" s="89">
        <f>SUM(F13:F13)</f>
        <v>-40000</v>
      </c>
      <c r="G12" s="89">
        <f>SUM(G13:G13)</f>
        <v>-4885</v>
      </c>
      <c r="H12" s="87">
        <f>IF(F12=0,0,G12/F12*100)</f>
        <v>12.2125</v>
      </c>
      <c r="I12" s="89">
        <f>SUM(I13:I13)</f>
        <v>-40000</v>
      </c>
      <c r="J12" s="89">
        <f>SUM(J13:J13)</f>
        <v>-4885</v>
      </c>
      <c r="K12" s="87">
        <f>IF(I12=0,0,J12/I12*100)</f>
        <v>12.2125</v>
      </c>
    </row>
    <row r="13" spans="1:11" ht="47.25">
      <c r="A13" s="83">
        <v>3718832</v>
      </c>
      <c r="B13" s="20" t="s">
        <v>10</v>
      </c>
      <c r="C13" s="25"/>
      <c r="D13" s="25"/>
      <c r="E13" s="21">
        <f>IF(C13=0,0,D13/C13*100)</f>
        <v>0</v>
      </c>
      <c r="F13" s="24">
        <v>-40000</v>
      </c>
      <c r="G13" s="11">
        <v>-4885</v>
      </c>
      <c r="H13" s="21">
        <f>IF(F13=0,0,G13/F13*100)</f>
        <v>12.2125</v>
      </c>
      <c r="I13" s="22">
        <f>C13+F13</f>
        <v>-40000</v>
      </c>
      <c r="J13" s="23">
        <f>D13+G13</f>
        <v>-4885</v>
      </c>
      <c r="K13" s="21">
        <f>IF(I13=0,0,J13/I13*100)</f>
        <v>12.2125</v>
      </c>
    </row>
    <row r="14" spans="1:11" ht="15.75">
      <c r="A14" s="90"/>
      <c r="B14" s="91" t="s">
        <v>11</v>
      </c>
      <c r="C14" s="89">
        <f>C10+C12</f>
        <v>0</v>
      </c>
      <c r="D14" s="89">
        <f>D10+D12</f>
        <v>0</v>
      </c>
      <c r="E14" s="87">
        <f>IF(C14=0,0,D14/C14*100)</f>
        <v>0</v>
      </c>
      <c r="F14" s="89">
        <f>F10+F12</f>
        <v>36312</v>
      </c>
      <c r="G14" s="89">
        <f>G10+G12</f>
        <v>-4885</v>
      </c>
      <c r="H14" s="92"/>
      <c r="I14" s="89">
        <f>I10+I12</f>
        <v>36312</v>
      </c>
      <c r="J14" s="89">
        <f>J10+J12</f>
        <v>-4885</v>
      </c>
      <c r="K14" s="87">
        <f>IF(I14=0,0,J14/I14*100)</f>
        <v>-13.452853051332891</v>
      </c>
    </row>
    <row r="15" spans="1:11">
      <c r="A15" s="16"/>
    </row>
    <row r="16" spans="1:11">
      <c r="C16" s="18"/>
      <c r="J16" s="18"/>
    </row>
    <row r="17" spans="2:10">
      <c r="D17" s="19"/>
      <c r="F17" s="18"/>
    </row>
    <row r="18" spans="2:10">
      <c r="J18" s="18"/>
    </row>
    <row r="20" spans="2:10" ht="15.75">
      <c r="B20" s="201" t="s">
        <v>317</v>
      </c>
      <c r="C20" s="202"/>
      <c r="D20" s="204"/>
      <c r="E20" s="204"/>
      <c r="F20"/>
      <c r="G20"/>
      <c r="H20" s="203" t="s">
        <v>304</v>
      </c>
    </row>
  </sheetData>
  <mergeCells count="18">
    <mergeCell ref="G8:G9"/>
    <mergeCell ref="H8:H9"/>
    <mergeCell ref="I1:J1"/>
    <mergeCell ref="I2:J2"/>
    <mergeCell ref="A4:K4"/>
    <mergeCell ref="A7:A9"/>
    <mergeCell ref="B7:B9"/>
    <mergeCell ref="C7:E7"/>
    <mergeCell ref="F7:H7"/>
    <mergeCell ref="I7:K7"/>
    <mergeCell ref="C8:C9"/>
    <mergeCell ref="D8:D9"/>
    <mergeCell ref="I8:I9"/>
    <mergeCell ref="A5:K5"/>
    <mergeCell ref="J8:J9"/>
    <mergeCell ref="K8:K9"/>
    <mergeCell ref="E8:E9"/>
    <mergeCell ref="F8:F9"/>
  </mergeCells>
  <phoneticPr fontId="0" type="noConversion"/>
  <pageMargins left="0.19685039370078741" right="0.19685039370078741" top="0.78740157480314965" bottom="0.23622047244094491" header="0" footer="0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25"/>
  <sheetViews>
    <sheetView showZeros="0" zoomScaleNormal="100" workbookViewId="0">
      <pane xSplit="1" ySplit="9" topLeftCell="B10" activePane="bottomRight" state="frozen"/>
      <selection activeCell="F9" sqref="F9"/>
      <selection pane="topRight" activeCell="F9" sqref="F9"/>
      <selection pane="bottomLeft" activeCell="F9" sqref="F9"/>
      <selection pane="bottomRight" activeCell="F2" sqref="F2:G2"/>
    </sheetView>
  </sheetViews>
  <sheetFormatPr defaultColWidth="10.140625" defaultRowHeight="12.75"/>
  <cols>
    <col min="1" max="1" width="33.28515625" style="13" customWidth="1"/>
    <col min="2" max="2" width="17.85546875" style="13" customWidth="1"/>
    <col min="3" max="4" width="17.42578125" style="13" customWidth="1"/>
    <col min="5" max="5" width="15.28515625" style="13" customWidth="1"/>
    <col min="6" max="6" width="15.42578125" style="13" customWidth="1"/>
    <col min="7" max="7" width="20.28515625" style="13" customWidth="1"/>
    <col min="8" max="8" width="16.140625" style="13" customWidth="1"/>
    <col min="9" max="9" width="10.140625" style="13"/>
    <col min="10" max="10" width="14.85546875" style="13" bestFit="1" customWidth="1"/>
    <col min="11" max="11" width="13.42578125" style="13" bestFit="1" customWidth="1"/>
    <col min="12" max="16384" width="10.140625" style="13"/>
  </cols>
  <sheetData>
    <row r="1" spans="1:11" ht="34.9" customHeight="1">
      <c r="F1" s="267" t="s">
        <v>322</v>
      </c>
      <c r="G1" s="267"/>
    </row>
    <row r="2" spans="1:11" ht="15.75">
      <c r="F2" s="268" t="s">
        <v>400</v>
      </c>
      <c r="G2" s="268"/>
    </row>
    <row r="4" spans="1:11" ht="12.75" customHeight="1">
      <c r="A4" s="281" t="s">
        <v>277</v>
      </c>
      <c r="B4" s="281"/>
      <c r="C4" s="281"/>
      <c r="D4" s="281"/>
      <c r="E4" s="281"/>
      <c r="F4" s="281"/>
      <c r="G4" s="281"/>
    </row>
    <row r="5" spans="1:11" ht="12.75" customHeight="1">
      <c r="A5" s="285" t="s">
        <v>361</v>
      </c>
      <c r="B5" s="285"/>
      <c r="C5" s="285"/>
      <c r="D5" s="285"/>
      <c r="E5" s="285"/>
      <c r="F5" s="285"/>
      <c r="G5" s="285"/>
    </row>
    <row r="6" spans="1:11">
      <c r="G6" s="14" t="s">
        <v>5</v>
      </c>
    </row>
    <row r="7" spans="1:11">
      <c r="A7" s="287" t="s">
        <v>12</v>
      </c>
      <c r="B7" s="286" t="s">
        <v>159</v>
      </c>
      <c r="C7" s="286"/>
      <c r="D7" s="286" t="s">
        <v>139</v>
      </c>
      <c r="E7" s="286"/>
      <c r="F7" s="286" t="s">
        <v>161</v>
      </c>
      <c r="G7" s="286"/>
    </row>
    <row r="8" spans="1:11" ht="15" customHeight="1">
      <c r="A8" s="287"/>
      <c r="B8" s="289" t="s">
        <v>330</v>
      </c>
      <c r="C8" s="289" t="s">
        <v>162</v>
      </c>
      <c r="D8" s="289" t="s">
        <v>333</v>
      </c>
      <c r="E8" s="288" t="s">
        <v>162</v>
      </c>
      <c r="F8" s="288" t="s">
        <v>330</v>
      </c>
      <c r="G8" s="288" t="s">
        <v>162</v>
      </c>
    </row>
    <row r="9" spans="1:11" ht="35.1" customHeight="1">
      <c r="A9" s="287"/>
      <c r="B9" s="289"/>
      <c r="C9" s="289"/>
      <c r="D9" s="289"/>
      <c r="E9" s="288"/>
      <c r="F9" s="288"/>
      <c r="G9" s="288"/>
    </row>
    <row r="10" spans="1:11" ht="15.75">
      <c r="A10" s="26" t="s">
        <v>13</v>
      </c>
      <c r="B10" s="30">
        <f>Доходи!C99-Видатки!C64-Кредитування!C14</f>
        <v>543795.95000001788</v>
      </c>
      <c r="C10" s="30">
        <f>Доходи!D99-Видатки!D64-Кредитування!D14</f>
        <v>5800820.9600000009</v>
      </c>
      <c r="D10" s="30">
        <f>Доходи!F99-Видатки!F64-Кредитування!F14</f>
        <v>193145.65000000037</v>
      </c>
      <c r="E10" s="30">
        <f>Доходи!H99-Видатки!H64-Кредитування!G14</f>
        <v>1058015.2699999986</v>
      </c>
      <c r="F10" s="30">
        <f>B10+D10</f>
        <v>736941.60000001825</v>
      </c>
      <c r="G10" s="30">
        <f>C10+E10</f>
        <v>6858836.2299999995</v>
      </c>
      <c r="H10" s="27"/>
      <c r="J10" s="27"/>
    </row>
    <row r="11" spans="1:11" ht="31.5" hidden="1">
      <c r="A11" s="73" t="s">
        <v>134</v>
      </c>
      <c r="B11" s="74">
        <f t="shared" ref="B11:G11" si="0">-B12</f>
        <v>0</v>
      </c>
      <c r="C11" s="74">
        <f t="shared" si="0"/>
        <v>0</v>
      </c>
      <c r="D11" s="74">
        <f t="shared" si="0"/>
        <v>0</v>
      </c>
      <c r="E11" s="74">
        <f t="shared" si="0"/>
        <v>0</v>
      </c>
      <c r="F11" s="30">
        <f t="shared" ref="F11:F20" si="1">B11+D11</f>
        <v>0</v>
      </c>
      <c r="G11" s="74">
        <f t="shared" si="0"/>
        <v>0</v>
      </c>
      <c r="H11" s="27"/>
      <c r="J11" s="27"/>
    </row>
    <row r="12" spans="1:11" ht="15.75" hidden="1">
      <c r="A12" s="75" t="s">
        <v>135</v>
      </c>
      <c r="B12" s="71"/>
      <c r="C12" s="71"/>
      <c r="D12" s="30"/>
      <c r="E12" s="31"/>
      <c r="F12" s="30">
        <f t="shared" si="1"/>
        <v>0</v>
      </c>
      <c r="G12" s="35"/>
      <c r="H12" s="27"/>
      <c r="J12" s="27"/>
    </row>
    <row r="13" spans="1:11" s="28" customFormat="1" ht="31.5">
      <c r="A13" s="32" t="s">
        <v>14</v>
      </c>
      <c r="B13" s="33">
        <f>B16+B14+B15</f>
        <v>-548795.94999999995</v>
      </c>
      <c r="C13" s="33">
        <f>C16+C20+C14+C15</f>
        <v>-5800820.96</v>
      </c>
      <c r="D13" s="33">
        <f>D16+D20+D14+D15</f>
        <v>4122338.09</v>
      </c>
      <c r="E13" s="33">
        <f>E16+E20+E14+E15</f>
        <v>-1057985.2700000005</v>
      </c>
      <c r="F13" s="30">
        <f t="shared" si="1"/>
        <v>3573542.1399999997</v>
      </c>
      <c r="G13" s="33">
        <f>G16+G20+G14+G15</f>
        <v>-6858806.2300000004</v>
      </c>
      <c r="J13" s="27"/>
      <c r="K13" s="51"/>
    </row>
    <row r="14" spans="1:11" s="28" customFormat="1" ht="31.5" hidden="1">
      <c r="A14" s="34" t="s">
        <v>15</v>
      </c>
      <c r="B14" s="71"/>
      <c r="C14" s="71"/>
      <c r="D14" s="71"/>
      <c r="E14" s="71"/>
      <c r="F14" s="30">
        <f t="shared" si="1"/>
        <v>0</v>
      </c>
      <c r="G14" s="35"/>
    </row>
    <row r="15" spans="1:11" s="28" customFormat="1" ht="31.5" hidden="1">
      <c r="A15" s="34" t="s">
        <v>16</v>
      </c>
      <c r="B15" s="71"/>
      <c r="C15" s="71"/>
      <c r="D15" s="71"/>
      <c r="E15" s="71"/>
      <c r="F15" s="30">
        <f t="shared" si="1"/>
        <v>0</v>
      </c>
      <c r="G15" s="35"/>
    </row>
    <row r="16" spans="1:11" s="28" customFormat="1" ht="31.5">
      <c r="A16" s="36" t="s">
        <v>17</v>
      </c>
      <c r="B16" s="33">
        <f>B17-B18+B19+B20</f>
        <v>-548795.94999999995</v>
      </c>
      <c r="C16" s="33">
        <f>C17-C18+C19</f>
        <v>-5423381.5499999998</v>
      </c>
      <c r="D16" s="33">
        <f>D17-D18+D19</f>
        <v>4122338.09</v>
      </c>
      <c r="E16" s="33">
        <f>E17-E18+E19</f>
        <v>-1057985.2700000005</v>
      </c>
      <c r="F16" s="30">
        <f t="shared" si="1"/>
        <v>3573542.1399999997</v>
      </c>
      <c r="G16" s="30">
        <f>C16+E16</f>
        <v>-6481366.8200000003</v>
      </c>
    </row>
    <row r="17" spans="1:8" ht="15.6" customHeight="1">
      <c r="A17" s="37" t="s">
        <v>18</v>
      </c>
      <c r="B17" s="93">
        <v>3732395.79</v>
      </c>
      <c r="C17" s="94">
        <v>3732395.79</v>
      </c>
      <c r="D17" s="93">
        <v>221930.05</v>
      </c>
      <c r="E17" s="94">
        <v>371230.78</v>
      </c>
      <c r="F17" s="30">
        <f t="shared" si="1"/>
        <v>3954325.84</v>
      </c>
      <c r="G17" s="30">
        <f>C17+E17</f>
        <v>4103626.5700000003</v>
      </c>
    </row>
    <row r="18" spans="1:8" ht="15.75">
      <c r="A18" s="38" t="s">
        <v>19</v>
      </c>
      <c r="B18" s="93">
        <v>2350</v>
      </c>
      <c r="C18" s="94">
        <v>7012223.9199999999</v>
      </c>
      <c r="D18" s="93">
        <v>994.29</v>
      </c>
      <c r="E18" s="94">
        <v>3572769.47</v>
      </c>
      <c r="F18" s="30">
        <f t="shared" si="1"/>
        <v>3344.29</v>
      </c>
      <c r="G18" s="30">
        <f>C18+E18</f>
        <v>10584993.390000001</v>
      </c>
    </row>
    <row r="19" spans="1:8" ht="63">
      <c r="A19" s="38" t="s">
        <v>20</v>
      </c>
      <c r="B19" s="71">
        <v>-3901402.33</v>
      </c>
      <c r="C19" s="266">
        <f>-2143553.42</f>
        <v>-2143553.42</v>
      </c>
      <c r="D19" s="266">
        <v>3901402.33</v>
      </c>
      <c r="E19" s="266">
        <v>2143553.42</v>
      </c>
      <c r="F19" s="30">
        <f t="shared" si="1"/>
        <v>0</v>
      </c>
      <c r="G19" s="35"/>
    </row>
    <row r="20" spans="1:8" ht="15.75">
      <c r="A20" s="38" t="s">
        <v>21</v>
      </c>
      <c r="B20" s="72">
        <v>-377439.41</v>
      </c>
      <c r="C20" s="96">
        <v>-377439.41</v>
      </c>
      <c r="D20" s="72"/>
      <c r="E20" s="71"/>
      <c r="F20" s="30">
        <f t="shared" si="1"/>
        <v>-377439.41</v>
      </c>
      <c r="G20" s="35">
        <f>C20+E20</f>
        <v>-377439.41</v>
      </c>
    </row>
    <row r="21" spans="1:8">
      <c r="B21" s="27"/>
      <c r="C21" s="27"/>
      <c r="D21" s="29"/>
      <c r="E21" s="27"/>
      <c r="F21" s="27"/>
      <c r="G21" s="27"/>
    </row>
    <row r="23" spans="1:8">
      <c r="D23" s="27"/>
    </row>
    <row r="25" spans="1:8" ht="15.75">
      <c r="A25" s="201" t="s">
        <v>318</v>
      </c>
      <c r="B25" s="202"/>
      <c r="C25" s="204"/>
      <c r="D25" s="204"/>
      <c r="E25"/>
      <c r="F25"/>
      <c r="G25" s="203" t="s">
        <v>304</v>
      </c>
      <c r="H25" s="12"/>
    </row>
  </sheetData>
  <mergeCells count="14">
    <mergeCell ref="F1:G1"/>
    <mergeCell ref="F2:G2"/>
    <mergeCell ref="A4:G4"/>
    <mergeCell ref="A5:G5"/>
    <mergeCell ref="B7:C7"/>
    <mergeCell ref="D7:E7"/>
    <mergeCell ref="A7:A9"/>
    <mergeCell ref="F8:F9"/>
    <mergeCell ref="G8:G9"/>
    <mergeCell ref="B8:B9"/>
    <mergeCell ref="F7:G7"/>
    <mergeCell ref="C8:C9"/>
    <mergeCell ref="E8:E9"/>
    <mergeCell ref="D8:D9"/>
  </mergeCells>
  <phoneticPr fontId="46" type="noConversion"/>
  <pageMargins left="0.62992125984251968" right="3.937007874015748E-2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F28"/>
  <sheetViews>
    <sheetView showZeros="0" zoomScaleNormal="100" zoomScaleSheetLayoutView="75" workbookViewId="0">
      <pane xSplit="2" ySplit="4" topLeftCell="C5" activePane="bottomRight" state="frozen"/>
      <selection activeCell="F9" sqref="F9"/>
      <selection pane="topRight" activeCell="F9" sqref="F9"/>
      <selection pane="bottomLeft" activeCell="F9" sqref="F9"/>
      <selection pane="bottomRight" activeCell="D8" sqref="D8"/>
    </sheetView>
  </sheetViews>
  <sheetFormatPr defaultColWidth="9.140625" defaultRowHeight="12.75"/>
  <cols>
    <col min="1" max="1" width="9.5703125" style="63" customWidth="1"/>
    <col min="2" max="2" width="55" style="65" customWidth="1"/>
    <col min="3" max="3" width="13.28515625" style="64" customWidth="1"/>
    <col min="4" max="4" width="11.85546875" style="64" customWidth="1"/>
    <col min="5" max="5" width="12.5703125" style="64" customWidth="1"/>
    <col min="6" max="6" width="11.85546875" style="53" customWidth="1"/>
    <col min="7" max="16384" width="9.140625" style="53"/>
  </cols>
  <sheetData>
    <row r="1" spans="1:6" ht="33.75" customHeight="1">
      <c r="A1" s="290" t="s">
        <v>397</v>
      </c>
      <c r="B1" s="290"/>
      <c r="C1" s="290"/>
      <c r="D1" s="290"/>
      <c r="E1" s="290"/>
      <c r="F1" s="52"/>
    </row>
    <row r="2" spans="1:6" ht="15" customHeight="1">
      <c r="A2" s="54"/>
      <c r="B2" s="55"/>
      <c r="C2" s="56"/>
      <c r="D2" s="56"/>
      <c r="E2" s="56"/>
      <c r="F2" s="197" t="s">
        <v>5</v>
      </c>
    </row>
    <row r="3" spans="1:6" ht="23.45" customHeight="1">
      <c r="A3" s="291" t="s">
        <v>166</v>
      </c>
      <c r="B3" s="292" t="s">
        <v>7</v>
      </c>
      <c r="C3" s="294" t="s">
        <v>40</v>
      </c>
      <c r="D3" s="294"/>
      <c r="E3" s="294"/>
      <c r="F3" s="294"/>
    </row>
    <row r="4" spans="1:6" ht="55.9" customHeight="1">
      <c r="A4" s="291"/>
      <c r="B4" s="293"/>
      <c r="C4" s="57" t="s">
        <v>41</v>
      </c>
      <c r="D4" s="58" t="s">
        <v>394</v>
      </c>
      <c r="E4" s="58" t="s">
        <v>395</v>
      </c>
      <c r="F4" s="57" t="s">
        <v>342</v>
      </c>
    </row>
    <row r="5" spans="1:6" s="59" customFormat="1" ht="30" customHeight="1">
      <c r="A5" s="67" t="s">
        <v>42</v>
      </c>
      <c r="B5" s="68" t="s">
        <v>272</v>
      </c>
      <c r="C5" s="78">
        <f>SUM(C6:C18)</f>
        <v>5712927.6400000006</v>
      </c>
      <c r="D5" s="78">
        <f>SUM(D6:D18)</f>
        <v>5439927.6400000006</v>
      </c>
      <c r="E5" s="78">
        <f>SUM(E6:E18)</f>
        <v>3913731.9</v>
      </c>
      <c r="F5" s="78">
        <f>SUM(F6:F18)</f>
        <v>1799195.7400000002</v>
      </c>
    </row>
    <row r="6" spans="1:6" ht="59.25" customHeight="1">
      <c r="A6" s="229" t="s">
        <v>233</v>
      </c>
      <c r="B6" s="233" t="s">
        <v>273</v>
      </c>
      <c r="C6" s="230">
        <v>100000</v>
      </c>
      <c r="D6" s="231">
        <v>90000</v>
      </c>
      <c r="E6" s="231">
        <v>71891.47</v>
      </c>
      <c r="F6" s="232">
        <f>C6-E6</f>
        <v>28108.53</v>
      </c>
    </row>
    <row r="7" spans="1:6" ht="66.599999999999994" customHeight="1">
      <c r="A7" s="229" t="s">
        <v>236</v>
      </c>
      <c r="B7" s="233" t="s">
        <v>274</v>
      </c>
      <c r="C7" s="230">
        <v>442595.31</v>
      </c>
      <c r="D7" s="231">
        <v>442595.31</v>
      </c>
      <c r="E7" s="231">
        <v>316584.34000000003</v>
      </c>
      <c r="F7" s="232">
        <f t="shared" ref="F7:F18" si="0">C7-E7</f>
        <v>126010.96999999997</v>
      </c>
    </row>
    <row r="8" spans="1:6" ht="30" customHeight="1">
      <c r="A8" s="229" t="s">
        <v>238</v>
      </c>
      <c r="B8" s="234" t="s">
        <v>339</v>
      </c>
      <c r="C8" s="230">
        <v>202000</v>
      </c>
      <c r="D8" s="231">
        <v>202000</v>
      </c>
      <c r="E8" s="231">
        <v>121131.96</v>
      </c>
      <c r="F8" s="232">
        <f t="shared" si="0"/>
        <v>80868.039999999994</v>
      </c>
    </row>
    <row r="9" spans="1:6" ht="67.900000000000006" customHeight="1">
      <c r="A9" s="229" t="s">
        <v>264</v>
      </c>
      <c r="B9" s="234" t="s">
        <v>338</v>
      </c>
      <c r="C9" s="230">
        <v>283915.07</v>
      </c>
      <c r="D9" s="230">
        <v>283915.07</v>
      </c>
      <c r="E9" s="231">
        <v>142525.31</v>
      </c>
      <c r="F9" s="232">
        <f>C9-E9</f>
        <v>141389.76000000001</v>
      </c>
    </row>
    <row r="10" spans="1:6" ht="30" customHeight="1">
      <c r="A10" s="229" t="s">
        <v>241</v>
      </c>
      <c r="B10" s="234" t="s">
        <v>275</v>
      </c>
      <c r="C10" s="230">
        <v>926000</v>
      </c>
      <c r="D10" s="231">
        <v>926000</v>
      </c>
      <c r="E10" s="231">
        <v>612400</v>
      </c>
      <c r="F10" s="232">
        <f t="shared" ref="F10:F11" si="1">C10-E10</f>
        <v>313600</v>
      </c>
    </row>
    <row r="11" spans="1:6" ht="40.15" customHeight="1">
      <c r="A11" s="229" t="s">
        <v>335</v>
      </c>
      <c r="B11" s="234" t="s">
        <v>355</v>
      </c>
      <c r="C11" s="230">
        <v>251910</v>
      </c>
      <c r="D11" s="231">
        <v>251910</v>
      </c>
      <c r="E11" s="231">
        <v>251910</v>
      </c>
      <c r="F11" s="232">
        <f t="shared" si="1"/>
        <v>0</v>
      </c>
    </row>
    <row r="12" spans="1:6" ht="29.45" customHeight="1">
      <c r="A12" s="229" t="s">
        <v>243</v>
      </c>
      <c r="B12" s="233" t="s">
        <v>276</v>
      </c>
      <c r="C12" s="230">
        <v>1378000</v>
      </c>
      <c r="D12" s="231">
        <v>1115000</v>
      </c>
      <c r="E12" s="231">
        <v>837697.23</v>
      </c>
      <c r="F12" s="232">
        <f t="shared" si="0"/>
        <v>540302.77</v>
      </c>
    </row>
    <row r="13" spans="1:6" ht="29.45" customHeight="1">
      <c r="A13" s="229" t="s">
        <v>245</v>
      </c>
      <c r="B13" s="233" t="s">
        <v>356</v>
      </c>
      <c r="C13" s="230">
        <f>147000+164974.49</f>
        <v>311974.49</v>
      </c>
      <c r="D13" s="231">
        <v>311974.49</v>
      </c>
      <c r="E13" s="231">
        <f>84732.38+25000</f>
        <v>109732.38</v>
      </c>
      <c r="F13" s="232">
        <f t="shared" si="0"/>
        <v>202242.11</v>
      </c>
    </row>
    <row r="14" spans="1:6" ht="29.45" customHeight="1">
      <c r="A14" s="229" t="s">
        <v>251</v>
      </c>
      <c r="B14" s="233" t="s">
        <v>296</v>
      </c>
      <c r="C14" s="230">
        <f>60500+570130.77</f>
        <v>630630.77</v>
      </c>
      <c r="D14" s="231">
        <v>630630.77</v>
      </c>
      <c r="E14" s="231">
        <f>39718.44+426030.77</f>
        <v>465749.21</v>
      </c>
      <c r="F14" s="232">
        <f t="shared" si="0"/>
        <v>164881.56</v>
      </c>
    </row>
    <row r="15" spans="1:6" ht="45.6" customHeight="1">
      <c r="A15" s="229" t="s">
        <v>253</v>
      </c>
      <c r="B15" s="233" t="s">
        <v>340</v>
      </c>
      <c r="C15" s="230">
        <f>678039.98+308862.02</f>
        <v>986902</v>
      </c>
      <c r="D15" s="230">
        <f>678039.98+308862.02</f>
        <v>986902</v>
      </c>
      <c r="E15" s="231">
        <f>174720.02+610439.98</f>
        <v>785160</v>
      </c>
      <c r="F15" s="232">
        <f t="shared" si="0"/>
        <v>201742</v>
      </c>
    </row>
    <row r="16" spans="1:6" ht="36.6" customHeight="1">
      <c r="A16" s="229" t="s">
        <v>324</v>
      </c>
      <c r="B16" s="233" t="s">
        <v>357</v>
      </c>
      <c r="C16" s="230">
        <v>49000</v>
      </c>
      <c r="D16" s="231">
        <v>49000</v>
      </c>
      <c r="E16" s="231">
        <v>48950</v>
      </c>
      <c r="F16" s="232">
        <f t="shared" si="0"/>
        <v>50</v>
      </c>
    </row>
    <row r="17" spans="1:6" ht="42" customHeight="1">
      <c r="A17" s="229" t="s">
        <v>256</v>
      </c>
      <c r="B17" s="233" t="s">
        <v>396</v>
      </c>
      <c r="C17" s="230">
        <v>100000</v>
      </c>
      <c r="D17" s="231">
        <v>100000</v>
      </c>
      <c r="E17" s="231">
        <v>100000</v>
      </c>
      <c r="F17" s="232">
        <f t="shared" si="0"/>
        <v>0</v>
      </c>
    </row>
    <row r="18" spans="1:6" ht="39" customHeight="1">
      <c r="A18" s="229" t="s">
        <v>256</v>
      </c>
      <c r="B18" s="233" t="s">
        <v>341</v>
      </c>
      <c r="C18" s="230">
        <v>50000</v>
      </c>
      <c r="D18" s="231">
        <v>50000</v>
      </c>
      <c r="E18" s="231">
        <v>50000</v>
      </c>
      <c r="F18" s="232">
        <f t="shared" si="0"/>
        <v>0</v>
      </c>
    </row>
    <row r="19" spans="1:6" s="59" customFormat="1" ht="28.15" customHeight="1">
      <c r="A19" s="69"/>
      <c r="B19" s="77" t="s">
        <v>271</v>
      </c>
      <c r="C19" s="79">
        <f>C5</f>
        <v>5712927.6400000006</v>
      </c>
      <c r="D19" s="79">
        <f>D5</f>
        <v>5439927.6400000006</v>
      </c>
      <c r="E19" s="79">
        <f>E5</f>
        <v>3913731.9</v>
      </c>
      <c r="F19" s="79">
        <f>F5</f>
        <v>1799195.7400000002</v>
      </c>
    </row>
    <row r="22" spans="1:6">
      <c r="C22" s="66"/>
      <c r="D22" s="66"/>
      <c r="E22" s="66"/>
      <c r="F22" s="66"/>
    </row>
    <row r="23" spans="1:6">
      <c r="C23" s="66"/>
      <c r="D23" s="66"/>
      <c r="E23" s="66"/>
      <c r="F23" s="66"/>
    </row>
    <row r="24" spans="1:6">
      <c r="C24" s="66"/>
      <c r="D24" s="66"/>
      <c r="E24" s="66"/>
      <c r="F24" s="66"/>
    </row>
    <row r="25" spans="1:6">
      <c r="C25" s="66"/>
      <c r="D25" s="66"/>
      <c r="E25" s="66"/>
      <c r="F25" s="66"/>
    </row>
    <row r="26" spans="1:6">
      <c r="C26" s="66"/>
    </row>
    <row r="27" spans="1:6">
      <c r="C27" s="66"/>
    </row>
    <row r="28" spans="1:6">
      <c r="E28" s="66"/>
    </row>
  </sheetData>
  <mergeCells count="4">
    <mergeCell ref="A1:E1"/>
    <mergeCell ref="A3:A4"/>
    <mergeCell ref="B3:B4"/>
    <mergeCell ref="C3:F3"/>
  </mergeCells>
  <phoneticPr fontId="46" type="noConversion"/>
  <pageMargins left="0.6692913385826772" right="0.23622047244094491" top="0.59055118110236227" bottom="0.59055118110236227" header="0.19685039370078741" footer="0.19685039370078741"/>
  <pageSetup paperSize="9" scale="75" orientation="portrait" r:id="rId1"/>
  <headerFooter alignWithMargins="0">
    <oddFooter>&amp;R&amp;P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71"/>
  <sheetViews>
    <sheetView showZeros="0" zoomScale="89" zoomScaleNormal="89" workbookViewId="0">
      <pane xSplit="2" ySplit="5" topLeftCell="C123" activePane="bottomRight" state="frozen"/>
      <selection activeCell="F9" sqref="F9"/>
      <selection pane="topRight" activeCell="F9" sqref="F9"/>
      <selection pane="bottomLeft" activeCell="F9" sqref="F9"/>
      <selection pane="bottomRight" activeCell="G149" sqref="G149"/>
    </sheetView>
  </sheetViews>
  <sheetFormatPr defaultRowHeight="12.75"/>
  <cols>
    <col min="1" max="1" width="12.85546875" style="50" customWidth="1"/>
    <col min="2" max="2" width="34.85546875" style="1" customWidth="1"/>
    <col min="3" max="3" width="14.5703125" customWidth="1"/>
    <col min="4" max="4" width="15.7109375" customWidth="1"/>
    <col min="5" max="5" width="10" customWidth="1"/>
    <col min="6" max="6" width="15.28515625" customWidth="1"/>
    <col min="7" max="7" width="13.42578125" customWidth="1"/>
    <col min="8" max="8" width="15.140625" customWidth="1"/>
    <col min="9" max="9" width="10.28515625" customWidth="1"/>
    <col min="10" max="10" width="13.7109375" customWidth="1"/>
    <col min="11" max="11" width="15.28515625" customWidth="1"/>
    <col min="12" max="12" width="15.7109375" customWidth="1"/>
    <col min="13" max="14" width="13.140625" customWidth="1"/>
  </cols>
  <sheetData>
    <row r="1" spans="1:14" ht="15.75">
      <c r="A1" s="273" t="s">
        <v>398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4" ht="15.75">
      <c r="H2" s="76"/>
      <c r="I2" s="48"/>
      <c r="M2" s="200" t="s">
        <v>5</v>
      </c>
    </row>
    <row r="3" spans="1:14" ht="16.899999999999999" customHeight="1">
      <c r="A3" s="304" t="s">
        <v>157</v>
      </c>
      <c r="B3" s="275" t="s">
        <v>158</v>
      </c>
      <c r="C3" s="301" t="s">
        <v>159</v>
      </c>
      <c r="D3" s="302"/>
      <c r="E3" s="302"/>
      <c r="F3" s="303"/>
      <c r="G3" s="271" t="s">
        <v>160</v>
      </c>
      <c r="H3" s="271"/>
      <c r="I3" s="271"/>
      <c r="J3" s="271"/>
      <c r="K3" s="271" t="s">
        <v>161</v>
      </c>
      <c r="L3" s="271"/>
      <c r="M3" s="271"/>
      <c r="N3" s="271"/>
    </row>
    <row r="4" spans="1:14" ht="28.15" customHeight="1">
      <c r="A4" s="304"/>
      <c r="B4" s="275"/>
      <c r="C4" s="295">
        <v>44835</v>
      </c>
      <c r="D4" s="295">
        <v>45200</v>
      </c>
      <c r="E4" s="270" t="s">
        <v>353</v>
      </c>
      <c r="F4" s="299" t="s">
        <v>37</v>
      </c>
      <c r="G4" s="298">
        <v>44835</v>
      </c>
      <c r="H4" s="298">
        <v>45200</v>
      </c>
      <c r="I4" s="270" t="s">
        <v>354</v>
      </c>
      <c r="J4" s="297" t="s">
        <v>37</v>
      </c>
      <c r="K4" s="295">
        <v>44835</v>
      </c>
      <c r="L4" s="295">
        <v>45200</v>
      </c>
      <c r="M4" s="270" t="s">
        <v>353</v>
      </c>
      <c r="N4" s="297" t="s">
        <v>37</v>
      </c>
    </row>
    <row r="5" spans="1:14" ht="33" customHeight="1">
      <c r="A5" s="304"/>
      <c r="B5" s="275"/>
      <c r="C5" s="296"/>
      <c r="D5" s="296"/>
      <c r="E5" s="270"/>
      <c r="F5" s="300"/>
      <c r="G5" s="270"/>
      <c r="H5" s="270"/>
      <c r="I5" s="270"/>
      <c r="J5" s="297"/>
      <c r="K5" s="296"/>
      <c r="L5" s="296"/>
      <c r="M5" s="270"/>
      <c r="N5" s="297"/>
    </row>
    <row r="6" spans="1:14" s="2" customFormat="1">
      <c r="A6" s="142"/>
      <c r="B6" s="143" t="s">
        <v>38</v>
      </c>
      <c r="C6" s="144">
        <f>C82+C83</f>
        <v>56368025.280000001</v>
      </c>
      <c r="D6" s="144">
        <f>D82+D83</f>
        <v>64478113.219999999</v>
      </c>
      <c r="E6" s="145">
        <f t="shared" ref="E6:E12" si="0">IF(C6=0,0,D6/C6*100)</f>
        <v>114.38774535690104</v>
      </c>
      <c r="F6" s="146">
        <f>D6-C6</f>
        <v>8110087.9399999976</v>
      </c>
      <c r="G6" s="144">
        <f>G83+G82</f>
        <v>261135.84</v>
      </c>
      <c r="H6" s="144">
        <f>H82+H83</f>
        <v>8112583.5100000007</v>
      </c>
      <c r="I6" s="145">
        <f>IF(G6=0,0,H6/G6*100)</f>
        <v>3106.6526563339603</v>
      </c>
      <c r="J6" s="144">
        <f>H6-G6</f>
        <v>7851447.6700000009</v>
      </c>
      <c r="K6" s="144">
        <f>C6+G6</f>
        <v>56629161.120000005</v>
      </c>
      <c r="L6" s="144">
        <f>D6+H6</f>
        <v>72590696.730000004</v>
      </c>
      <c r="M6" s="145">
        <f>IF(K6=0,0,L6/K6*100)</f>
        <v>128.18607108831563</v>
      </c>
      <c r="N6" s="144">
        <f>L6-K6</f>
        <v>15961535.609999999</v>
      </c>
    </row>
    <row r="7" spans="1:14" s="2" customFormat="1">
      <c r="A7" s="97">
        <v>10000000</v>
      </c>
      <c r="B7" s="98" t="s">
        <v>30</v>
      </c>
      <c r="C7" s="147">
        <f>C8+C13+C19+C27</f>
        <v>11298108.16</v>
      </c>
      <c r="D7" s="147">
        <f>D8+D13+D19+D27</f>
        <v>15282232.899999999</v>
      </c>
      <c r="E7" s="148">
        <f t="shared" si="0"/>
        <v>135.26364488264909</v>
      </c>
      <c r="F7" s="147">
        <f>F8+F11+F13+F16</f>
        <v>1399612.4800000004</v>
      </c>
      <c r="G7" s="147">
        <f>G44</f>
        <v>9540.16</v>
      </c>
      <c r="H7" s="147">
        <f>H44</f>
        <v>4100.71</v>
      </c>
      <c r="I7" s="148">
        <f>IF(G7=0,0,H7/G7*100)</f>
        <v>42.983660651393691</v>
      </c>
      <c r="J7" s="147">
        <f>H7-G7</f>
        <v>-5439.45</v>
      </c>
      <c r="K7" s="147">
        <f>C7+G7</f>
        <v>11307648.32</v>
      </c>
      <c r="L7" s="147">
        <f>D7+H7</f>
        <v>15286333.609999999</v>
      </c>
      <c r="M7" s="148">
        <f>IF(K7=0,0,L7/K7*100)</f>
        <v>135.18578909960297</v>
      </c>
      <c r="N7" s="147">
        <f>L7-K7</f>
        <v>3978685.2899999991</v>
      </c>
    </row>
    <row r="8" spans="1:14" s="2" customFormat="1" ht="38.25">
      <c r="A8" s="97">
        <v>11000000</v>
      </c>
      <c r="B8" s="98" t="s">
        <v>31</v>
      </c>
      <c r="C8" s="147">
        <f>SUM(C9)</f>
        <v>7045969.6299999999</v>
      </c>
      <c r="D8" s="147">
        <f>SUM(D9)</f>
        <v>7861372.5300000003</v>
      </c>
      <c r="E8" s="148">
        <f t="shared" si="0"/>
        <v>111.57261445647191</v>
      </c>
      <c r="F8" s="147">
        <f>SUM(F9:F10)</f>
        <v>1431534.5700000003</v>
      </c>
      <c r="G8" s="147">
        <f>SUM(G9:G10)</f>
        <v>0</v>
      </c>
      <c r="H8" s="147">
        <f>SUM(H9:H10)</f>
        <v>0</v>
      </c>
      <c r="I8" s="148">
        <f t="shared" ref="I8:I48" si="1">IF(G8=0,0,H8/G8*100)</f>
        <v>0</v>
      </c>
      <c r="J8" s="147">
        <f t="shared" ref="J8:J47" si="2">H8-G8</f>
        <v>0</v>
      </c>
      <c r="K8" s="147">
        <f>SUM(K9)</f>
        <v>7045969.6299999999</v>
      </c>
      <c r="L8" s="147">
        <f>SUM(L9)</f>
        <v>7861372.5300000003</v>
      </c>
      <c r="M8" s="148">
        <f>IF(K8=0,0,L8/K8*100)</f>
        <v>111.57261445647191</v>
      </c>
      <c r="N8" s="147">
        <f>SUM(N9)</f>
        <v>815402.90000000037</v>
      </c>
    </row>
    <row r="9" spans="1:14" s="47" customFormat="1">
      <c r="A9" s="97">
        <v>11010000</v>
      </c>
      <c r="B9" s="103" t="s">
        <v>32</v>
      </c>
      <c r="C9" s="147">
        <f>SUM(C10:C12)</f>
        <v>7045969.6299999999</v>
      </c>
      <c r="D9" s="147">
        <f>SUM(D10:D12)</f>
        <v>7861372.5300000003</v>
      </c>
      <c r="E9" s="148">
        <f t="shared" si="0"/>
        <v>111.57261445647191</v>
      </c>
      <c r="F9" s="149">
        <f>D9-C9</f>
        <v>815402.90000000037</v>
      </c>
      <c r="G9" s="99"/>
      <c r="H9" s="99">
        <v>0</v>
      </c>
      <c r="I9" s="148">
        <f t="shared" si="1"/>
        <v>0</v>
      </c>
      <c r="J9" s="147">
        <f t="shared" si="2"/>
        <v>0</v>
      </c>
      <c r="K9" s="99">
        <f t="shared" ref="K9:L12" si="3">C9+G9</f>
        <v>7045969.6299999999</v>
      </c>
      <c r="L9" s="99">
        <f t="shared" si="3"/>
        <v>7861372.5300000003</v>
      </c>
      <c r="M9" s="148">
        <f>IF(K9=0,0,L9/K9*100)</f>
        <v>111.57261445647191</v>
      </c>
      <c r="N9" s="101">
        <f>L9-K9</f>
        <v>815402.90000000037</v>
      </c>
    </row>
    <row r="10" spans="1:14" s="47" customFormat="1" ht="51">
      <c r="A10" s="104">
        <v>11010100</v>
      </c>
      <c r="B10" s="105" t="s">
        <v>168</v>
      </c>
      <c r="C10" s="106">
        <v>6692097.8799999999</v>
      </c>
      <c r="D10" s="106">
        <v>7308229.5499999998</v>
      </c>
      <c r="E10" s="151">
        <f t="shared" si="0"/>
        <v>109.20685383041648</v>
      </c>
      <c r="F10" s="152">
        <f>D10-C10</f>
        <v>616131.66999999993</v>
      </c>
      <c r="G10" s="106"/>
      <c r="H10" s="106">
        <v>0</v>
      </c>
      <c r="I10" s="151">
        <f t="shared" si="1"/>
        <v>0</v>
      </c>
      <c r="J10" s="150">
        <f t="shared" si="2"/>
        <v>0</v>
      </c>
      <c r="K10" s="106">
        <f t="shared" si="3"/>
        <v>6692097.8799999999</v>
      </c>
      <c r="L10" s="106">
        <f t="shared" si="3"/>
        <v>7308229.5499999998</v>
      </c>
      <c r="M10" s="151">
        <f t="shared" ref="M10:M49" si="4">IF(K10=0,0,L10/K10*100)</f>
        <v>109.20685383041648</v>
      </c>
      <c r="N10" s="108">
        <f t="shared" ref="N10:N49" si="5">L10-K10</f>
        <v>616131.66999999993</v>
      </c>
    </row>
    <row r="11" spans="1:14" s="2" customFormat="1" ht="51">
      <c r="A11" s="104">
        <v>11010400</v>
      </c>
      <c r="B11" s="105" t="s">
        <v>169</v>
      </c>
      <c r="C11" s="108">
        <v>335357.76</v>
      </c>
      <c r="D11" s="106">
        <v>419805.08</v>
      </c>
      <c r="E11" s="151">
        <f t="shared" si="0"/>
        <v>125.18126313820798</v>
      </c>
      <c r="F11" s="152">
        <f>D11-C11</f>
        <v>84447.32</v>
      </c>
      <c r="G11" s="101">
        <f>G12</f>
        <v>0</v>
      </c>
      <c r="H11" s="101">
        <f>H12</f>
        <v>0</v>
      </c>
      <c r="I11" s="148">
        <f t="shared" si="1"/>
        <v>0</v>
      </c>
      <c r="J11" s="101">
        <f>J12</f>
        <v>0</v>
      </c>
      <c r="K11" s="106">
        <f t="shared" si="3"/>
        <v>335357.76</v>
      </c>
      <c r="L11" s="106">
        <f t="shared" si="3"/>
        <v>419805.08</v>
      </c>
      <c r="M11" s="151">
        <f t="shared" si="4"/>
        <v>125.18126313820798</v>
      </c>
      <c r="N11" s="108">
        <f t="shared" si="5"/>
        <v>84447.32</v>
      </c>
    </row>
    <row r="12" spans="1:14" s="47" customFormat="1" ht="38.25">
      <c r="A12" s="110">
        <v>11010500</v>
      </c>
      <c r="B12" s="111" t="s">
        <v>170</v>
      </c>
      <c r="C12" s="108">
        <v>18513.990000000002</v>
      </c>
      <c r="D12" s="106">
        <v>133337.9</v>
      </c>
      <c r="E12" s="151">
        <f t="shared" si="0"/>
        <v>720.20077789822722</v>
      </c>
      <c r="F12" s="152">
        <f>D12-C12</f>
        <v>114823.90999999999</v>
      </c>
      <c r="G12" s="150"/>
      <c r="H12" s="108"/>
      <c r="I12" s="151"/>
      <c r="J12" s="150"/>
      <c r="K12" s="106">
        <f t="shared" si="3"/>
        <v>18513.990000000002</v>
      </c>
      <c r="L12" s="106">
        <f t="shared" si="3"/>
        <v>133337.9</v>
      </c>
      <c r="M12" s="151">
        <f t="shared" si="4"/>
        <v>720.20077789822722</v>
      </c>
      <c r="N12" s="108">
        <f t="shared" si="5"/>
        <v>114823.90999999999</v>
      </c>
    </row>
    <row r="13" spans="1:14" s="2" customFormat="1" ht="25.5">
      <c r="A13" s="97">
        <v>13000000</v>
      </c>
      <c r="B13" s="98" t="s">
        <v>171</v>
      </c>
      <c r="C13" s="147">
        <f>C14+C17</f>
        <v>94191.99</v>
      </c>
      <c r="D13" s="147">
        <f>D14+D17</f>
        <v>31605.59</v>
      </c>
      <c r="E13" s="148">
        <f t="shared" ref="E13:E47" si="6">IF(C13=0,0,D13/C13*100)</f>
        <v>33.554434936558827</v>
      </c>
      <c r="F13" s="149">
        <f>D13-C13</f>
        <v>-62586.400000000009</v>
      </c>
      <c r="G13" s="147">
        <f>SUM(G14:G15)</f>
        <v>0</v>
      </c>
      <c r="H13" s="147">
        <f>SUM(H14:H15)</f>
        <v>0</v>
      </c>
      <c r="I13" s="148">
        <f t="shared" si="1"/>
        <v>0</v>
      </c>
      <c r="J13" s="147">
        <f>SUM(J14:J15)</f>
        <v>0</v>
      </c>
      <c r="K13" s="99">
        <f>C13+G13</f>
        <v>94191.99</v>
      </c>
      <c r="L13" s="99">
        <f t="shared" ref="L13:L49" si="7">D13+H13</f>
        <v>31605.59</v>
      </c>
      <c r="M13" s="148">
        <f t="shared" si="4"/>
        <v>33.554434936558827</v>
      </c>
      <c r="N13" s="147">
        <f>SUM(N14)</f>
        <v>-68089.900000000009</v>
      </c>
    </row>
    <row r="14" spans="1:14" s="47" customFormat="1" ht="25.5">
      <c r="A14" s="97">
        <v>13010000</v>
      </c>
      <c r="B14" s="103" t="s">
        <v>172</v>
      </c>
      <c r="C14" s="99">
        <f>SUM(C15:C16)</f>
        <v>94140.99</v>
      </c>
      <c r="D14" s="99">
        <f>SUM(D15:D16)</f>
        <v>26051.09</v>
      </c>
      <c r="E14" s="148">
        <f>IF(C14=0,0,D14/C14*100)</f>
        <v>27.672419846020311</v>
      </c>
      <c r="F14" s="149">
        <f t="shared" ref="F14:F47" si="8">D14-C14</f>
        <v>-68089.900000000009</v>
      </c>
      <c r="G14" s="99"/>
      <c r="H14" s="99">
        <v>0</v>
      </c>
      <c r="I14" s="148">
        <f t="shared" si="1"/>
        <v>0</v>
      </c>
      <c r="J14" s="147">
        <f t="shared" si="2"/>
        <v>0</v>
      </c>
      <c r="K14" s="99">
        <f t="shared" ref="K14:K49" si="9">C14+G14</f>
        <v>94140.99</v>
      </c>
      <c r="L14" s="99">
        <f>D14+H14</f>
        <v>26051.09</v>
      </c>
      <c r="M14" s="148">
        <f t="shared" si="4"/>
        <v>27.672419846020311</v>
      </c>
      <c r="N14" s="101">
        <f t="shared" si="5"/>
        <v>-68089.900000000009</v>
      </c>
    </row>
    <row r="15" spans="1:14" s="47" customFormat="1" ht="51">
      <c r="A15" s="104">
        <v>13010100</v>
      </c>
      <c r="B15" s="111" t="s">
        <v>173</v>
      </c>
      <c r="C15" s="106">
        <v>39683.980000000003</v>
      </c>
      <c r="D15" s="106">
        <v>25377.09</v>
      </c>
      <c r="E15" s="151">
        <f t="shared" si="6"/>
        <v>63.947945745361224</v>
      </c>
      <c r="F15" s="152">
        <f t="shared" si="8"/>
        <v>-14306.890000000003</v>
      </c>
      <c r="G15" s="106"/>
      <c r="H15" s="106">
        <v>0</v>
      </c>
      <c r="I15" s="151">
        <f t="shared" si="1"/>
        <v>0</v>
      </c>
      <c r="J15" s="150">
        <f t="shared" si="2"/>
        <v>0</v>
      </c>
      <c r="K15" s="106">
        <f t="shared" si="9"/>
        <v>39683.980000000003</v>
      </c>
      <c r="L15" s="106">
        <f t="shared" si="7"/>
        <v>25377.09</v>
      </c>
      <c r="M15" s="151">
        <f t="shared" si="4"/>
        <v>63.947945745361224</v>
      </c>
      <c r="N15" s="108">
        <f t="shared" si="5"/>
        <v>-14306.890000000003</v>
      </c>
    </row>
    <row r="16" spans="1:14" s="2" customFormat="1" ht="73.150000000000006" customHeight="1">
      <c r="A16" s="104">
        <v>13010200</v>
      </c>
      <c r="B16" s="112" t="s">
        <v>174</v>
      </c>
      <c r="C16" s="108">
        <v>54457.01</v>
      </c>
      <c r="D16" s="106">
        <v>674</v>
      </c>
      <c r="E16" s="151">
        <f t="shared" si="6"/>
        <v>1.2376735336736262</v>
      </c>
      <c r="F16" s="152">
        <f t="shared" si="8"/>
        <v>-53783.01</v>
      </c>
      <c r="G16" s="108">
        <f>SUM(G17:G18)</f>
        <v>0</v>
      </c>
      <c r="H16" s="108">
        <f>SUM(H17:H18)</f>
        <v>0</v>
      </c>
      <c r="I16" s="151">
        <f t="shared" si="1"/>
        <v>0</v>
      </c>
      <c r="J16" s="108">
        <f>SUM(J17:J18)</f>
        <v>0</v>
      </c>
      <c r="K16" s="108">
        <f>SUM(K17:K18)</f>
        <v>102</v>
      </c>
      <c r="L16" s="108">
        <f>SUM(L17:L18)</f>
        <v>11109</v>
      </c>
      <c r="M16" s="151">
        <f t="shared" si="4"/>
        <v>10891.176470588234</v>
      </c>
      <c r="N16" s="108">
        <f>SUM(N17:N18)</f>
        <v>11007</v>
      </c>
    </row>
    <row r="17" spans="1:17" s="47" customFormat="1" ht="22.15" customHeight="1">
      <c r="A17" s="97">
        <v>13030000</v>
      </c>
      <c r="B17" s="103" t="s">
        <v>175</v>
      </c>
      <c r="C17" s="101">
        <f>SUM(C18)</f>
        <v>51</v>
      </c>
      <c r="D17" s="101">
        <f>SUM(D18)</f>
        <v>5554.5</v>
      </c>
      <c r="E17" s="151">
        <f t="shared" si="6"/>
        <v>10891.176470588234</v>
      </c>
      <c r="F17" s="149">
        <f t="shared" si="8"/>
        <v>5503.5</v>
      </c>
      <c r="G17" s="147"/>
      <c r="H17" s="101"/>
      <c r="I17" s="148">
        <f t="shared" si="1"/>
        <v>0</v>
      </c>
      <c r="J17" s="147">
        <f t="shared" si="2"/>
        <v>0</v>
      </c>
      <c r="K17" s="99">
        <f t="shared" si="9"/>
        <v>51</v>
      </c>
      <c r="L17" s="99">
        <f t="shared" si="7"/>
        <v>5554.5</v>
      </c>
      <c r="M17" s="148">
        <f t="shared" si="4"/>
        <v>10891.176470588234</v>
      </c>
      <c r="N17" s="101">
        <f t="shared" si="5"/>
        <v>5503.5</v>
      </c>
    </row>
    <row r="18" spans="1:17" s="47" customFormat="1" ht="50.45" customHeight="1">
      <c r="A18" s="104">
        <v>13030100</v>
      </c>
      <c r="B18" s="111" t="s">
        <v>176</v>
      </c>
      <c r="C18" s="108">
        <v>51</v>
      </c>
      <c r="D18" s="106">
        <v>5554.5</v>
      </c>
      <c r="E18" s="151">
        <f t="shared" si="6"/>
        <v>10891.176470588234</v>
      </c>
      <c r="F18" s="152">
        <f t="shared" si="8"/>
        <v>5503.5</v>
      </c>
      <c r="G18" s="150"/>
      <c r="H18" s="108"/>
      <c r="I18" s="151">
        <f t="shared" si="1"/>
        <v>0</v>
      </c>
      <c r="J18" s="150">
        <f t="shared" si="2"/>
        <v>0</v>
      </c>
      <c r="K18" s="106">
        <f t="shared" si="9"/>
        <v>51</v>
      </c>
      <c r="L18" s="106">
        <f t="shared" si="7"/>
        <v>5554.5</v>
      </c>
      <c r="M18" s="151">
        <f t="shared" si="4"/>
        <v>10891.176470588234</v>
      </c>
      <c r="N18" s="108">
        <f t="shared" si="5"/>
        <v>5503.5</v>
      </c>
    </row>
    <row r="19" spans="1:17" s="2" customFormat="1" ht="29.45" customHeight="1">
      <c r="A19" s="97">
        <v>14000000</v>
      </c>
      <c r="B19" s="103" t="s">
        <v>177</v>
      </c>
      <c r="C19" s="147">
        <f>C20+C22+C24</f>
        <v>749840.86</v>
      </c>
      <c r="D19" s="147">
        <f>D20+D22+D24</f>
        <v>1956396.73</v>
      </c>
      <c r="E19" s="148">
        <f t="shared" si="6"/>
        <v>260.90825858702874</v>
      </c>
      <c r="F19" s="149">
        <f t="shared" si="8"/>
        <v>1206555.8700000001</v>
      </c>
      <c r="G19" s="147">
        <f>G27+G31+G34+G20</f>
        <v>0</v>
      </c>
      <c r="H19" s="147">
        <f>H27+H31+H34+H20</f>
        <v>0</v>
      </c>
      <c r="I19" s="148">
        <f t="shared" si="1"/>
        <v>0</v>
      </c>
      <c r="J19" s="147">
        <f>J27+J31+J34+J20</f>
        <v>0</v>
      </c>
      <c r="K19" s="99">
        <f t="shared" si="9"/>
        <v>749840.86</v>
      </c>
      <c r="L19" s="99">
        <f t="shared" si="7"/>
        <v>1956396.73</v>
      </c>
      <c r="M19" s="148">
        <f t="shared" si="4"/>
        <v>260.90825858702874</v>
      </c>
      <c r="N19" s="101">
        <f>L19-K19</f>
        <v>1206555.8700000001</v>
      </c>
    </row>
    <row r="20" spans="1:17" s="47" customFormat="1" ht="25.5">
      <c r="A20" s="97">
        <v>14020000</v>
      </c>
      <c r="B20" s="103" t="s">
        <v>178</v>
      </c>
      <c r="C20" s="147">
        <f>C21</f>
        <v>60587.09</v>
      </c>
      <c r="D20" s="147">
        <f>D21</f>
        <v>257863.14</v>
      </c>
      <c r="E20" s="148">
        <f t="shared" si="6"/>
        <v>425.60740250109393</v>
      </c>
      <c r="F20" s="149">
        <f t="shared" si="8"/>
        <v>197276.05000000002</v>
      </c>
      <c r="G20" s="147"/>
      <c r="H20" s="147"/>
      <c r="I20" s="148">
        <f t="shared" si="1"/>
        <v>0</v>
      </c>
      <c r="J20" s="147">
        <f t="shared" si="2"/>
        <v>0</v>
      </c>
      <c r="K20" s="99">
        <f>C20+G20</f>
        <v>60587.09</v>
      </c>
      <c r="L20" s="99">
        <f t="shared" si="7"/>
        <v>257863.14</v>
      </c>
      <c r="M20" s="148">
        <f t="shared" si="4"/>
        <v>425.60740250109393</v>
      </c>
      <c r="N20" s="101">
        <f t="shared" si="5"/>
        <v>197276.05000000002</v>
      </c>
      <c r="P20" s="267"/>
      <c r="Q20" s="267"/>
    </row>
    <row r="21" spans="1:17" s="47" customFormat="1" ht="16.899999999999999" customHeight="1">
      <c r="A21" s="104">
        <v>14021900</v>
      </c>
      <c r="B21" s="111" t="s">
        <v>179</v>
      </c>
      <c r="C21" s="150">
        <v>60587.09</v>
      </c>
      <c r="D21" s="106">
        <v>257863.14</v>
      </c>
      <c r="E21" s="151">
        <f t="shared" si="6"/>
        <v>425.60740250109393</v>
      </c>
      <c r="F21" s="152">
        <f t="shared" si="8"/>
        <v>197276.05000000002</v>
      </c>
      <c r="G21" s="106"/>
      <c r="H21" s="106"/>
      <c r="I21" s="151">
        <f t="shared" si="1"/>
        <v>0</v>
      </c>
      <c r="J21" s="150">
        <f t="shared" si="2"/>
        <v>0</v>
      </c>
      <c r="K21" s="106">
        <f t="shared" si="9"/>
        <v>60587.09</v>
      </c>
      <c r="L21" s="106">
        <f t="shared" si="7"/>
        <v>257863.14</v>
      </c>
      <c r="M21" s="151">
        <f t="shared" si="4"/>
        <v>425.60740250109393</v>
      </c>
      <c r="N21" s="108">
        <f t="shared" si="5"/>
        <v>197276.05000000002</v>
      </c>
      <c r="P21" s="268"/>
      <c r="Q21" s="268"/>
    </row>
    <row r="22" spans="1:17" s="47" customFormat="1" ht="46.9" customHeight="1">
      <c r="A22" s="97">
        <v>14030000</v>
      </c>
      <c r="B22" s="103" t="s">
        <v>180</v>
      </c>
      <c r="C22" s="147">
        <f>C23</f>
        <v>209646.78</v>
      </c>
      <c r="D22" s="147">
        <f>D23</f>
        <v>886867.82</v>
      </c>
      <c r="E22" s="148">
        <f t="shared" si="6"/>
        <v>423.02954521886767</v>
      </c>
      <c r="F22" s="149">
        <f t="shared" si="8"/>
        <v>677221.03999999992</v>
      </c>
      <c r="G22" s="101"/>
      <c r="H22" s="101"/>
      <c r="I22" s="148">
        <f t="shared" si="1"/>
        <v>0</v>
      </c>
      <c r="J22" s="147">
        <f t="shared" si="2"/>
        <v>0</v>
      </c>
      <c r="K22" s="99">
        <f t="shared" si="9"/>
        <v>209646.78</v>
      </c>
      <c r="L22" s="99">
        <f t="shared" si="7"/>
        <v>886867.82</v>
      </c>
      <c r="M22" s="148">
        <f t="shared" si="4"/>
        <v>423.02954521886767</v>
      </c>
      <c r="N22" s="101">
        <f t="shared" si="5"/>
        <v>677221.03999999992</v>
      </c>
    </row>
    <row r="23" spans="1:17" s="47" customFormat="1" ht="16.149999999999999" customHeight="1">
      <c r="A23" s="104">
        <v>14031900</v>
      </c>
      <c r="B23" s="111" t="s">
        <v>179</v>
      </c>
      <c r="C23" s="150">
        <v>209646.78</v>
      </c>
      <c r="D23" s="106">
        <v>886867.82</v>
      </c>
      <c r="E23" s="151">
        <f>IF(C23=0,0,D23/C23*100)</f>
        <v>423.02954521886767</v>
      </c>
      <c r="F23" s="152">
        <f t="shared" si="8"/>
        <v>677221.03999999992</v>
      </c>
      <c r="G23" s="108"/>
      <c r="H23" s="108"/>
      <c r="I23" s="151">
        <f t="shared" si="1"/>
        <v>0</v>
      </c>
      <c r="J23" s="150">
        <f t="shared" si="2"/>
        <v>0</v>
      </c>
      <c r="K23" s="106">
        <f t="shared" si="9"/>
        <v>209646.78</v>
      </c>
      <c r="L23" s="106">
        <f t="shared" si="7"/>
        <v>886867.82</v>
      </c>
      <c r="M23" s="151">
        <f t="shared" si="4"/>
        <v>423.02954521886767</v>
      </c>
      <c r="N23" s="108">
        <f t="shared" si="5"/>
        <v>677221.03999999992</v>
      </c>
    </row>
    <row r="24" spans="1:17" s="47" customFormat="1" ht="32.450000000000003" customHeight="1">
      <c r="A24" s="97">
        <v>14040000</v>
      </c>
      <c r="B24" s="103" t="s">
        <v>181</v>
      </c>
      <c r="C24" s="101">
        <f>C25+C26</f>
        <v>479606.99</v>
      </c>
      <c r="D24" s="101">
        <f>D25+D26</f>
        <v>811665.77</v>
      </c>
      <c r="E24" s="148">
        <f t="shared" si="6"/>
        <v>169.23560059039173</v>
      </c>
      <c r="F24" s="149">
        <f t="shared" si="8"/>
        <v>332058.78000000003</v>
      </c>
      <c r="G24" s="147"/>
      <c r="H24" s="99"/>
      <c r="I24" s="148">
        <f t="shared" si="1"/>
        <v>0</v>
      </c>
      <c r="J24" s="147">
        <f t="shared" si="2"/>
        <v>0</v>
      </c>
      <c r="K24" s="99">
        <f t="shared" si="9"/>
        <v>479606.99</v>
      </c>
      <c r="L24" s="99">
        <f t="shared" si="7"/>
        <v>811665.77</v>
      </c>
      <c r="M24" s="148">
        <f t="shared" si="4"/>
        <v>169.23560059039173</v>
      </c>
      <c r="N24" s="101">
        <f t="shared" si="5"/>
        <v>332058.78000000003</v>
      </c>
    </row>
    <row r="25" spans="1:17" s="47" customFormat="1" ht="112.15" customHeight="1">
      <c r="A25" s="125" t="s">
        <v>297</v>
      </c>
      <c r="B25" s="126" t="s">
        <v>289</v>
      </c>
      <c r="C25" s="207">
        <v>128003.69</v>
      </c>
      <c r="D25" s="106">
        <v>401500.38</v>
      </c>
      <c r="E25" s="148">
        <f t="shared" si="6"/>
        <v>313.66312955509329</v>
      </c>
      <c r="F25" s="152">
        <f t="shared" si="8"/>
        <v>273496.69</v>
      </c>
      <c r="G25" s="147"/>
      <c r="H25" s="99"/>
      <c r="I25" s="148"/>
      <c r="J25" s="147"/>
      <c r="K25" s="106">
        <f t="shared" si="9"/>
        <v>128003.69</v>
      </c>
      <c r="L25" s="106">
        <f t="shared" si="7"/>
        <v>401500.38</v>
      </c>
      <c r="M25" s="151">
        <f t="shared" si="4"/>
        <v>313.66312955509329</v>
      </c>
      <c r="N25" s="108">
        <f t="shared" si="5"/>
        <v>273496.69</v>
      </c>
    </row>
    <row r="26" spans="1:17" s="47" customFormat="1" ht="82.15" customHeight="1">
      <c r="A26" s="125" t="s">
        <v>298</v>
      </c>
      <c r="B26" s="126" t="s">
        <v>290</v>
      </c>
      <c r="C26" s="207">
        <v>351603.3</v>
      </c>
      <c r="D26" s="106">
        <v>410165.39</v>
      </c>
      <c r="E26" s="148">
        <f t="shared" si="6"/>
        <v>116.65572820277855</v>
      </c>
      <c r="F26" s="152">
        <f t="shared" si="8"/>
        <v>58562.090000000026</v>
      </c>
      <c r="G26" s="147"/>
      <c r="H26" s="99"/>
      <c r="I26" s="148"/>
      <c r="J26" s="147"/>
      <c r="K26" s="106">
        <f t="shared" si="9"/>
        <v>351603.3</v>
      </c>
      <c r="L26" s="106">
        <f t="shared" si="7"/>
        <v>410165.39</v>
      </c>
      <c r="M26" s="151">
        <f t="shared" si="4"/>
        <v>116.65572820277855</v>
      </c>
      <c r="N26" s="108">
        <f t="shared" si="5"/>
        <v>58562.090000000026</v>
      </c>
    </row>
    <row r="27" spans="1:17" s="2" customFormat="1" ht="15.6" customHeight="1">
      <c r="A27" s="97">
        <v>18000000</v>
      </c>
      <c r="B27" s="103" t="s">
        <v>182</v>
      </c>
      <c r="C27" s="99">
        <f>C28+C38+C40+C44</f>
        <v>3408105.6799999997</v>
      </c>
      <c r="D27" s="99">
        <f>D28+D38+D40+D44</f>
        <v>5432858.0499999998</v>
      </c>
      <c r="E27" s="148">
        <f t="shared" si="6"/>
        <v>159.40990568109379</v>
      </c>
      <c r="F27" s="99">
        <f>SUM(F28:F30)</f>
        <v>1127979.57</v>
      </c>
      <c r="G27" s="99">
        <f>SUM(G28:G30)</f>
        <v>0</v>
      </c>
      <c r="H27" s="99">
        <f>SUM(H28:H30)</f>
        <v>0</v>
      </c>
      <c r="I27" s="148">
        <f t="shared" si="1"/>
        <v>0</v>
      </c>
      <c r="J27" s="99">
        <f>SUM(J28:J30)</f>
        <v>0</v>
      </c>
      <c r="K27" s="99">
        <f>SUM(K28:K30)</f>
        <v>1227654.5399999998</v>
      </c>
      <c r="L27" s="99">
        <f>SUM(L28:L30)</f>
        <v>2355634.11</v>
      </c>
      <c r="M27" s="148">
        <f t="shared" si="4"/>
        <v>191.88086169583181</v>
      </c>
      <c r="N27" s="99">
        <f>SUM(N28:N30)</f>
        <v>1127979.57</v>
      </c>
    </row>
    <row r="28" spans="1:17" s="47" customFormat="1" ht="14.45" customHeight="1">
      <c r="A28" s="97">
        <v>18010000</v>
      </c>
      <c r="B28" s="103" t="s">
        <v>183</v>
      </c>
      <c r="C28" s="106">
        <f>SUM(C30:C36)</f>
        <v>1227656.5699999998</v>
      </c>
      <c r="D28" s="106">
        <f>SUM(D29:D36)</f>
        <v>2243937.19</v>
      </c>
      <c r="E28" s="151">
        <f t="shared" si="6"/>
        <v>182.78215950899039</v>
      </c>
      <c r="F28" s="152">
        <f t="shared" si="8"/>
        <v>1016280.6200000001</v>
      </c>
      <c r="G28" s="106"/>
      <c r="H28" s="106">
        <v>0</v>
      </c>
      <c r="I28" s="151">
        <f t="shared" si="1"/>
        <v>0</v>
      </c>
      <c r="J28" s="150">
        <f t="shared" si="2"/>
        <v>0</v>
      </c>
      <c r="K28" s="106">
        <f t="shared" si="9"/>
        <v>1227656.5699999998</v>
      </c>
      <c r="L28" s="106">
        <f t="shared" si="7"/>
        <v>2243937.19</v>
      </c>
      <c r="M28" s="151">
        <f t="shared" si="4"/>
        <v>182.78215950899039</v>
      </c>
      <c r="N28" s="108">
        <f t="shared" si="5"/>
        <v>1016280.6200000001</v>
      </c>
    </row>
    <row r="29" spans="1:17" s="47" customFormat="1" ht="53.45" customHeight="1">
      <c r="A29" s="125" t="s">
        <v>299</v>
      </c>
      <c r="B29" s="126" t="s">
        <v>291</v>
      </c>
      <c r="C29" s="106">
        <v>-580</v>
      </c>
      <c r="D29" s="108"/>
      <c r="E29" s="151"/>
      <c r="F29" s="152">
        <f t="shared" si="8"/>
        <v>580</v>
      </c>
      <c r="G29" s="106"/>
      <c r="H29" s="106"/>
      <c r="I29" s="151"/>
      <c r="J29" s="150"/>
      <c r="K29" s="106">
        <f t="shared" si="9"/>
        <v>-580</v>
      </c>
      <c r="L29" s="106">
        <f t="shared" si="7"/>
        <v>0</v>
      </c>
      <c r="M29" s="151">
        <f t="shared" si="4"/>
        <v>0</v>
      </c>
      <c r="N29" s="108">
        <f t="shared" si="5"/>
        <v>580</v>
      </c>
    </row>
    <row r="30" spans="1:17" s="47" customFormat="1" ht="57.6" customHeight="1">
      <c r="A30" s="104">
        <v>18010200</v>
      </c>
      <c r="B30" s="111" t="s">
        <v>184</v>
      </c>
      <c r="C30" s="106">
        <v>577.97</v>
      </c>
      <c r="D30" s="108">
        <v>111696.92</v>
      </c>
      <c r="E30" s="151">
        <f t="shared" si="6"/>
        <v>19325.729709154453</v>
      </c>
      <c r="F30" s="152">
        <f t="shared" si="8"/>
        <v>111118.95</v>
      </c>
      <c r="G30" s="106"/>
      <c r="H30" s="106">
        <v>0</v>
      </c>
      <c r="I30" s="151">
        <f t="shared" si="1"/>
        <v>0</v>
      </c>
      <c r="J30" s="150">
        <f t="shared" si="2"/>
        <v>0</v>
      </c>
      <c r="K30" s="106">
        <f t="shared" si="9"/>
        <v>577.97</v>
      </c>
      <c r="L30" s="106">
        <f t="shared" si="7"/>
        <v>111696.92</v>
      </c>
      <c r="M30" s="151">
        <f t="shared" si="4"/>
        <v>19325.729709154453</v>
      </c>
      <c r="N30" s="108">
        <f t="shared" si="5"/>
        <v>111118.95</v>
      </c>
    </row>
    <row r="31" spans="1:17" s="2" customFormat="1" ht="51">
      <c r="A31" s="104">
        <v>18010300</v>
      </c>
      <c r="B31" s="111" t="s">
        <v>185</v>
      </c>
      <c r="C31" s="106">
        <v>2130</v>
      </c>
      <c r="D31" s="106">
        <v>424598.11</v>
      </c>
      <c r="E31" s="151">
        <f t="shared" si="6"/>
        <v>19934.183568075117</v>
      </c>
      <c r="F31" s="152">
        <f t="shared" si="8"/>
        <v>422468.11</v>
      </c>
      <c r="G31" s="147">
        <f>0</f>
        <v>0</v>
      </c>
      <c r="H31" s="147"/>
      <c r="I31" s="148">
        <f t="shared" si="1"/>
        <v>0</v>
      </c>
      <c r="J31" s="150">
        <f t="shared" si="2"/>
        <v>0</v>
      </c>
      <c r="K31" s="99">
        <f>C31+G31</f>
        <v>2130</v>
      </c>
      <c r="L31" s="99">
        <f t="shared" si="7"/>
        <v>424598.11</v>
      </c>
      <c r="M31" s="148">
        <f t="shared" si="4"/>
        <v>19934.183568075117</v>
      </c>
      <c r="N31" s="101">
        <f t="shared" si="5"/>
        <v>422468.11</v>
      </c>
    </row>
    <row r="32" spans="1:17" s="47" customFormat="1" ht="51">
      <c r="A32" s="104">
        <v>18010400</v>
      </c>
      <c r="B32" s="111" t="s">
        <v>186</v>
      </c>
      <c r="C32" s="106">
        <v>209659.19</v>
      </c>
      <c r="D32" s="106">
        <v>264945.68</v>
      </c>
      <c r="E32" s="151">
        <f t="shared" si="6"/>
        <v>126.36969550440406</v>
      </c>
      <c r="F32" s="152">
        <f t="shared" si="8"/>
        <v>55286.489999999991</v>
      </c>
      <c r="G32" s="150"/>
      <c r="H32" s="106"/>
      <c r="I32" s="151">
        <f t="shared" si="1"/>
        <v>0</v>
      </c>
      <c r="J32" s="150">
        <f t="shared" si="2"/>
        <v>0</v>
      </c>
      <c r="K32" s="106">
        <f t="shared" si="9"/>
        <v>209659.19</v>
      </c>
      <c r="L32" s="106">
        <f t="shared" si="7"/>
        <v>264945.68</v>
      </c>
      <c r="M32" s="151">
        <f t="shared" si="4"/>
        <v>126.36969550440406</v>
      </c>
      <c r="N32" s="108">
        <f t="shared" si="5"/>
        <v>55286.489999999991</v>
      </c>
    </row>
    <row r="33" spans="1:14" s="47" customFormat="1">
      <c r="A33" s="104">
        <v>18010500</v>
      </c>
      <c r="B33" s="111" t="s">
        <v>187</v>
      </c>
      <c r="C33" s="108">
        <v>262544.56</v>
      </c>
      <c r="D33" s="106">
        <v>135862.13</v>
      </c>
      <c r="E33" s="151">
        <f t="shared" si="6"/>
        <v>51.748217521627573</v>
      </c>
      <c r="F33" s="152">
        <f t="shared" si="8"/>
        <v>-126682.43</v>
      </c>
      <c r="G33" s="150"/>
      <c r="H33" s="108"/>
      <c r="I33" s="151">
        <f t="shared" si="1"/>
        <v>0</v>
      </c>
      <c r="J33" s="150">
        <f t="shared" si="2"/>
        <v>0</v>
      </c>
      <c r="K33" s="106">
        <f t="shared" si="9"/>
        <v>262544.56</v>
      </c>
      <c r="L33" s="106">
        <f t="shared" si="7"/>
        <v>135862.13</v>
      </c>
      <c r="M33" s="151">
        <f t="shared" si="4"/>
        <v>51.748217521627573</v>
      </c>
      <c r="N33" s="108">
        <f t="shared" si="5"/>
        <v>-126682.43</v>
      </c>
    </row>
    <row r="34" spans="1:14" s="2" customFormat="1">
      <c r="A34" s="104">
        <v>18010600</v>
      </c>
      <c r="B34" s="111" t="s">
        <v>188</v>
      </c>
      <c r="C34" s="108">
        <v>659257.89</v>
      </c>
      <c r="D34" s="106">
        <v>869269.23</v>
      </c>
      <c r="E34" s="151">
        <f t="shared" si="6"/>
        <v>131.8557188598835</v>
      </c>
      <c r="F34" s="152">
        <f t="shared" si="8"/>
        <v>210011.33999999997</v>
      </c>
      <c r="G34" s="108">
        <f>SUM(G35:G36)</f>
        <v>0</v>
      </c>
      <c r="H34" s="101">
        <f>SUM(H35:H36)</f>
        <v>0</v>
      </c>
      <c r="I34" s="148">
        <f t="shared" si="1"/>
        <v>0</v>
      </c>
      <c r="J34" s="101">
        <f>SUM(J35:J36)</f>
        <v>0</v>
      </c>
      <c r="K34" s="106">
        <f t="shared" si="9"/>
        <v>659257.89</v>
      </c>
      <c r="L34" s="106">
        <f t="shared" si="7"/>
        <v>869269.23</v>
      </c>
      <c r="M34" s="151">
        <f t="shared" si="4"/>
        <v>131.8557188598835</v>
      </c>
      <c r="N34" s="108">
        <f t="shared" si="5"/>
        <v>210011.33999999997</v>
      </c>
    </row>
    <row r="35" spans="1:14" s="47" customFormat="1" ht="15" customHeight="1">
      <c r="A35" s="104">
        <v>18010700</v>
      </c>
      <c r="B35" s="111" t="s">
        <v>189</v>
      </c>
      <c r="C35" s="108">
        <v>11296.23</v>
      </c>
      <c r="D35" s="106">
        <v>291789.40000000002</v>
      </c>
      <c r="E35" s="151">
        <f t="shared" si="6"/>
        <v>2583.0688645680907</v>
      </c>
      <c r="F35" s="152">
        <f t="shared" si="8"/>
        <v>280493.17000000004</v>
      </c>
      <c r="G35" s="108"/>
      <c r="H35" s="108"/>
      <c r="I35" s="151">
        <f t="shared" si="1"/>
        <v>0</v>
      </c>
      <c r="J35" s="150">
        <f t="shared" si="2"/>
        <v>0</v>
      </c>
      <c r="K35" s="106">
        <f t="shared" si="9"/>
        <v>11296.23</v>
      </c>
      <c r="L35" s="106">
        <f t="shared" si="7"/>
        <v>291789.40000000002</v>
      </c>
      <c r="M35" s="151">
        <f t="shared" si="4"/>
        <v>2583.0688645680907</v>
      </c>
      <c r="N35" s="108">
        <f t="shared" si="5"/>
        <v>280493.17000000004</v>
      </c>
    </row>
    <row r="36" spans="1:14" s="47" customFormat="1">
      <c r="A36" s="104">
        <v>18010900</v>
      </c>
      <c r="B36" s="111" t="s">
        <v>190</v>
      </c>
      <c r="C36" s="108">
        <v>82190.73</v>
      </c>
      <c r="D36" s="106">
        <v>145775.72</v>
      </c>
      <c r="E36" s="151">
        <f t="shared" si="6"/>
        <v>177.36272691579694</v>
      </c>
      <c r="F36" s="152">
        <f t="shared" si="8"/>
        <v>63584.990000000005</v>
      </c>
      <c r="G36" s="108"/>
      <c r="H36" s="108"/>
      <c r="I36" s="151">
        <f t="shared" si="1"/>
        <v>0</v>
      </c>
      <c r="J36" s="150">
        <f t="shared" si="2"/>
        <v>0</v>
      </c>
      <c r="K36" s="106">
        <f t="shared" si="9"/>
        <v>82190.73</v>
      </c>
      <c r="L36" s="106">
        <f t="shared" si="7"/>
        <v>145775.72</v>
      </c>
      <c r="M36" s="151">
        <f t="shared" si="4"/>
        <v>177.36272691579694</v>
      </c>
      <c r="N36" s="108">
        <f t="shared" si="5"/>
        <v>63584.990000000005</v>
      </c>
    </row>
    <row r="37" spans="1:14" s="47" customFormat="1">
      <c r="A37" s="104">
        <v>18011000</v>
      </c>
      <c r="B37" s="111" t="s">
        <v>323</v>
      </c>
      <c r="C37" s="108"/>
      <c r="D37" s="108">
        <v>25000</v>
      </c>
      <c r="E37" s="151">
        <f t="shared" si="6"/>
        <v>0</v>
      </c>
      <c r="F37" s="152">
        <f t="shared" si="8"/>
        <v>25000</v>
      </c>
      <c r="G37" s="108"/>
      <c r="H37" s="108"/>
      <c r="I37" s="151"/>
      <c r="J37" s="150"/>
      <c r="K37" s="106"/>
      <c r="L37" s="106">
        <f t="shared" si="7"/>
        <v>25000</v>
      </c>
      <c r="M37" s="151"/>
      <c r="N37" s="108">
        <f t="shared" si="5"/>
        <v>25000</v>
      </c>
    </row>
    <row r="38" spans="1:14" s="2" customFormat="1">
      <c r="A38" s="97">
        <v>18030000</v>
      </c>
      <c r="B38" s="103" t="s">
        <v>191</v>
      </c>
      <c r="C38" s="101">
        <f>SUM(C39)</f>
        <v>2185</v>
      </c>
      <c r="D38" s="101">
        <f>SUM(D39)</f>
        <v>510</v>
      </c>
      <c r="E38" s="148">
        <f t="shared" si="6"/>
        <v>23.340961098398168</v>
      </c>
      <c r="F38" s="149">
        <f t="shared" si="8"/>
        <v>-1675</v>
      </c>
      <c r="G38" s="108"/>
      <c r="H38" s="108"/>
      <c r="I38" s="148">
        <f t="shared" si="1"/>
        <v>0</v>
      </c>
      <c r="J38" s="150">
        <f t="shared" si="2"/>
        <v>0</v>
      </c>
      <c r="K38" s="99">
        <f t="shared" si="9"/>
        <v>2185</v>
      </c>
      <c r="L38" s="99">
        <f t="shared" si="7"/>
        <v>510</v>
      </c>
      <c r="M38" s="148">
        <f t="shared" si="4"/>
        <v>23.340961098398168</v>
      </c>
      <c r="N38" s="101">
        <f t="shared" si="5"/>
        <v>-1675</v>
      </c>
    </row>
    <row r="39" spans="1:14" s="2" customFormat="1" ht="25.5">
      <c r="A39" s="104">
        <v>18030200</v>
      </c>
      <c r="B39" s="111" t="s">
        <v>192</v>
      </c>
      <c r="C39" s="106">
        <v>2185</v>
      </c>
      <c r="D39" s="106">
        <v>510</v>
      </c>
      <c r="E39" s="151">
        <f t="shared" si="6"/>
        <v>23.340961098398168</v>
      </c>
      <c r="F39" s="152">
        <f t="shared" si="8"/>
        <v>-1675</v>
      </c>
      <c r="G39" s="108"/>
      <c r="H39" s="108"/>
      <c r="I39" s="151">
        <f t="shared" si="1"/>
        <v>0</v>
      </c>
      <c r="J39" s="150">
        <f t="shared" si="2"/>
        <v>0</v>
      </c>
      <c r="K39" s="106">
        <f t="shared" si="9"/>
        <v>2185</v>
      </c>
      <c r="L39" s="106">
        <f t="shared" si="7"/>
        <v>510</v>
      </c>
      <c r="M39" s="151">
        <f t="shared" si="4"/>
        <v>23.340961098398168</v>
      </c>
      <c r="N39" s="108">
        <f t="shared" si="5"/>
        <v>-1675</v>
      </c>
    </row>
    <row r="40" spans="1:14" s="2" customFormat="1">
      <c r="A40" s="97">
        <v>18050000</v>
      </c>
      <c r="B40" s="103" t="s">
        <v>193</v>
      </c>
      <c r="C40" s="99">
        <f>SUM(C41:C43)</f>
        <v>2178264.11</v>
      </c>
      <c r="D40" s="99">
        <f>SUM(D41:D43)</f>
        <v>3188410.86</v>
      </c>
      <c r="E40" s="148">
        <f t="shared" si="6"/>
        <v>146.37393350799871</v>
      </c>
      <c r="F40" s="149">
        <f>D40-C40</f>
        <v>1010146.75</v>
      </c>
      <c r="G40" s="108"/>
      <c r="H40" s="108"/>
      <c r="I40" s="148">
        <f t="shared" si="1"/>
        <v>0</v>
      </c>
      <c r="J40" s="150">
        <f t="shared" si="2"/>
        <v>0</v>
      </c>
      <c r="K40" s="99">
        <f>SUM(K41:K43)</f>
        <v>2178264.11</v>
      </c>
      <c r="L40" s="99">
        <f>SUM(L41:L43)</f>
        <v>3188410.86</v>
      </c>
      <c r="M40" s="148">
        <f t="shared" si="4"/>
        <v>146.37393350799871</v>
      </c>
      <c r="N40" s="101">
        <f t="shared" si="5"/>
        <v>1010146.75</v>
      </c>
    </row>
    <row r="41" spans="1:14" s="2" customFormat="1">
      <c r="A41" s="104">
        <v>18050300</v>
      </c>
      <c r="B41" s="111" t="s">
        <v>194</v>
      </c>
      <c r="C41" s="106">
        <v>179280</v>
      </c>
      <c r="D41" s="108">
        <v>211789.38</v>
      </c>
      <c r="E41" s="151">
        <f t="shared" si="6"/>
        <v>118.1332998661312</v>
      </c>
      <c r="F41" s="152">
        <f t="shared" si="8"/>
        <v>32509.380000000005</v>
      </c>
      <c r="G41" s="108"/>
      <c r="H41" s="108"/>
      <c r="I41" s="151">
        <f t="shared" si="1"/>
        <v>0</v>
      </c>
      <c r="J41" s="150">
        <f t="shared" si="2"/>
        <v>0</v>
      </c>
      <c r="K41" s="106">
        <f t="shared" ref="K41:L43" si="10">C41+G41</f>
        <v>179280</v>
      </c>
      <c r="L41" s="106">
        <f t="shared" si="10"/>
        <v>211789.38</v>
      </c>
      <c r="M41" s="151">
        <f t="shared" si="4"/>
        <v>118.1332998661312</v>
      </c>
      <c r="N41" s="108">
        <f t="shared" si="5"/>
        <v>32509.380000000005</v>
      </c>
    </row>
    <row r="42" spans="1:14">
      <c r="A42" s="104">
        <v>18050400</v>
      </c>
      <c r="B42" s="111" t="s">
        <v>195</v>
      </c>
      <c r="C42" s="106">
        <v>1901609.55</v>
      </c>
      <c r="D42" s="108">
        <v>2731748.31</v>
      </c>
      <c r="E42" s="151">
        <f t="shared" si="6"/>
        <v>143.65453255112229</v>
      </c>
      <c r="F42" s="152">
        <f t="shared" si="8"/>
        <v>830138.76</v>
      </c>
      <c r="G42" s="108"/>
      <c r="H42" s="108"/>
      <c r="I42" s="151">
        <f t="shared" si="1"/>
        <v>0</v>
      </c>
      <c r="J42" s="150">
        <f t="shared" si="2"/>
        <v>0</v>
      </c>
      <c r="K42" s="106">
        <f t="shared" si="10"/>
        <v>1901609.55</v>
      </c>
      <c r="L42" s="106">
        <f t="shared" si="10"/>
        <v>2731748.31</v>
      </c>
      <c r="M42" s="151">
        <f t="shared" si="4"/>
        <v>143.65453255112229</v>
      </c>
      <c r="N42" s="108">
        <f t="shared" si="5"/>
        <v>830138.76</v>
      </c>
    </row>
    <row r="43" spans="1:14" ht="69" customHeight="1">
      <c r="A43" s="104">
        <v>18050500</v>
      </c>
      <c r="B43" s="111" t="s">
        <v>196</v>
      </c>
      <c r="C43" s="106">
        <v>97374.56</v>
      </c>
      <c r="D43" s="108">
        <v>244873.17</v>
      </c>
      <c r="E43" s="151">
        <f t="shared" si="6"/>
        <v>251.4755085927988</v>
      </c>
      <c r="F43" s="152">
        <f t="shared" si="8"/>
        <v>147498.61000000002</v>
      </c>
      <c r="G43" s="108"/>
      <c r="H43" s="108"/>
      <c r="I43" s="151">
        <f t="shared" si="1"/>
        <v>0</v>
      </c>
      <c r="J43" s="150">
        <f t="shared" si="2"/>
        <v>0</v>
      </c>
      <c r="K43" s="106">
        <f t="shared" si="10"/>
        <v>97374.56</v>
      </c>
      <c r="L43" s="106">
        <f t="shared" si="10"/>
        <v>244873.17</v>
      </c>
      <c r="M43" s="151">
        <f t="shared" si="4"/>
        <v>251.4755085927988</v>
      </c>
      <c r="N43" s="108">
        <f t="shared" si="5"/>
        <v>147498.61000000002</v>
      </c>
    </row>
    <row r="44" spans="1:14" s="2" customFormat="1" ht="18.600000000000001" customHeight="1">
      <c r="A44" s="113">
        <v>19000000</v>
      </c>
      <c r="B44" s="103" t="s">
        <v>146</v>
      </c>
      <c r="C44" s="99"/>
      <c r="D44" s="99"/>
      <c r="E44" s="148">
        <f t="shared" si="6"/>
        <v>0</v>
      </c>
      <c r="F44" s="99"/>
      <c r="G44" s="99">
        <f>SUM(G45)</f>
        <v>9540.16</v>
      </c>
      <c r="H44" s="99">
        <f>SUM(H45)</f>
        <v>4100.71</v>
      </c>
      <c r="I44" s="148">
        <f t="shared" si="1"/>
        <v>42.983660651393691</v>
      </c>
      <c r="J44" s="99">
        <f>SUM(J45)</f>
        <v>-5439.45</v>
      </c>
      <c r="K44" s="99">
        <f>SUM(K45)</f>
        <v>9540.16</v>
      </c>
      <c r="L44" s="99">
        <f>SUM(L45)</f>
        <v>4100.71</v>
      </c>
      <c r="M44" s="148">
        <f t="shared" si="4"/>
        <v>42.983660651393691</v>
      </c>
      <c r="N44" s="99">
        <f>SUM(N45)</f>
        <v>-5439.45</v>
      </c>
    </row>
    <row r="45" spans="1:14" ht="18" customHeight="1">
      <c r="A45" s="113">
        <v>19010000</v>
      </c>
      <c r="B45" s="103" t="s">
        <v>147</v>
      </c>
      <c r="C45" s="99"/>
      <c r="D45" s="99"/>
      <c r="E45" s="148">
        <f t="shared" si="6"/>
        <v>0</v>
      </c>
      <c r="F45" s="149">
        <f t="shared" si="8"/>
        <v>0</v>
      </c>
      <c r="G45" s="101">
        <f>SUM(G46:G47)</f>
        <v>9540.16</v>
      </c>
      <c r="H45" s="101">
        <f>SUM(H46:H47)</f>
        <v>4100.71</v>
      </c>
      <c r="I45" s="148">
        <f t="shared" si="1"/>
        <v>42.983660651393691</v>
      </c>
      <c r="J45" s="147">
        <f t="shared" si="2"/>
        <v>-5439.45</v>
      </c>
      <c r="K45" s="99">
        <f>C45+G45</f>
        <v>9540.16</v>
      </c>
      <c r="L45" s="99">
        <f t="shared" si="7"/>
        <v>4100.71</v>
      </c>
      <c r="M45" s="148">
        <f t="shared" si="4"/>
        <v>42.983660651393691</v>
      </c>
      <c r="N45" s="101">
        <f t="shared" si="5"/>
        <v>-5439.45</v>
      </c>
    </row>
    <row r="46" spans="1:14" ht="66.599999999999994" customHeight="1">
      <c r="A46" s="114">
        <v>19010100</v>
      </c>
      <c r="B46" s="61" t="s">
        <v>148</v>
      </c>
      <c r="C46" s="106"/>
      <c r="D46" s="106"/>
      <c r="E46" s="151">
        <f t="shared" si="6"/>
        <v>0</v>
      </c>
      <c r="F46" s="152">
        <f t="shared" si="8"/>
        <v>0</v>
      </c>
      <c r="G46" s="108">
        <v>9532.39</v>
      </c>
      <c r="H46" s="215">
        <v>4092.7</v>
      </c>
      <c r="I46" s="151">
        <f t="shared" si="1"/>
        <v>42.934668010855617</v>
      </c>
      <c r="J46" s="150">
        <f t="shared" si="2"/>
        <v>-5439.69</v>
      </c>
      <c r="K46" s="106">
        <f t="shared" si="9"/>
        <v>9532.39</v>
      </c>
      <c r="L46" s="106">
        <f t="shared" si="7"/>
        <v>4092.7</v>
      </c>
      <c r="M46" s="151">
        <f t="shared" si="4"/>
        <v>42.934668010855617</v>
      </c>
      <c r="N46" s="108">
        <f t="shared" si="5"/>
        <v>-5439.69</v>
      </c>
    </row>
    <row r="47" spans="1:14" ht="55.15" customHeight="1">
      <c r="A47" s="114">
        <v>19010300</v>
      </c>
      <c r="B47" s="61" t="s">
        <v>197</v>
      </c>
      <c r="C47" s="106"/>
      <c r="D47" s="106"/>
      <c r="E47" s="151">
        <f t="shared" si="6"/>
        <v>0</v>
      </c>
      <c r="F47" s="152">
        <f t="shared" si="8"/>
        <v>0</v>
      </c>
      <c r="G47" s="108">
        <v>7.77</v>
      </c>
      <c r="H47" s="215">
        <v>8.01</v>
      </c>
      <c r="I47" s="151">
        <f t="shared" si="1"/>
        <v>103.08880308880308</v>
      </c>
      <c r="J47" s="150">
        <f t="shared" si="2"/>
        <v>0.24000000000000021</v>
      </c>
      <c r="K47" s="106">
        <f t="shared" si="9"/>
        <v>7.77</v>
      </c>
      <c r="L47" s="106">
        <f t="shared" si="7"/>
        <v>8.01</v>
      </c>
      <c r="M47" s="151">
        <f t="shared" si="4"/>
        <v>103.08880308880308</v>
      </c>
      <c r="N47" s="108">
        <f t="shared" si="5"/>
        <v>0.24000000000000021</v>
      </c>
    </row>
    <row r="48" spans="1:14" ht="23.45" customHeight="1">
      <c r="A48" s="97">
        <v>20000000</v>
      </c>
      <c r="B48" s="98" t="s">
        <v>33</v>
      </c>
      <c r="C48" s="99">
        <f>C49+C54+C62</f>
        <v>39800.120000000003</v>
      </c>
      <c r="D48" s="99">
        <f>D49+D54+D62+D73</f>
        <v>610648.16999999993</v>
      </c>
      <c r="E48" s="148">
        <f t="shared" ref="E48:E109" si="11">IF(C48=0,0,D48/C48*100)</f>
        <v>1534.2872584303764</v>
      </c>
      <c r="F48" s="149">
        <f t="shared" ref="F48:F109" si="12">D48-C48</f>
        <v>570848.04999999993</v>
      </c>
      <c r="G48" s="101">
        <f>G49+G66</f>
        <v>251595.68</v>
      </c>
      <c r="H48" s="101">
        <f>H49+H66</f>
        <v>6289452.0300000003</v>
      </c>
      <c r="I48" s="148">
        <f t="shared" si="1"/>
        <v>2499.8251281580037</v>
      </c>
      <c r="J48" s="147">
        <f>H48-G48</f>
        <v>6037856.3500000006</v>
      </c>
      <c r="K48" s="99">
        <f>C48+G48</f>
        <v>291395.8</v>
      </c>
      <c r="L48" s="99">
        <f>D48+H48</f>
        <v>6900100.2000000002</v>
      </c>
      <c r="M48" s="148">
        <f t="shared" si="4"/>
        <v>2367.9477192190143</v>
      </c>
      <c r="N48" s="101">
        <f>L48-K48</f>
        <v>6608704.4000000004</v>
      </c>
    </row>
    <row r="49" spans="1:14" ht="34.15" customHeight="1">
      <c r="A49" s="97">
        <v>21000000</v>
      </c>
      <c r="B49" s="98" t="s">
        <v>198</v>
      </c>
      <c r="C49" s="153">
        <f>C50</f>
        <v>26928</v>
      </c>
      <c r="D49" s="153">
        <f>D50</f>
        <v>62062</v>
      </c>
      <c r="E49" s="148">
        <f t="shared" si="11"/>
        <v>230.47385620915031</v>
      </c>
      <c r="F49" s="149">
        <f t="shared" si="12"/>
        <v>35134</v>
      </c>
      <c r="G49" s="101">
        <f>G53</f>
        <v>0</v>
      </c>
      <c r="H49" s="101"/>
      <c r="I49" s="148">
        <f t="shared" ref="I49:I116" si="13">IF(G49=0,0,H49/G49*100)</f>
        <v>0</v>
      </c>
      <c r="J49" s="147">
        <f t="shared" ref="J49:J53" si="14">H49-G49</f>
        <v>0</v>
      </c>
      <c r="K49" s="99">
        <f t="shared" si="9"/>
        <v>26928</v>
      </c>
      <c r="L49" s="99">
        <f t="shared" si="7"/>
        <v>62062</v>
      </c>
      <c r="M49" s="148">
        <f t="shared" si="4"/>
        <v>230.47385620915031</v>
      </c>
      <c r="N49" s="101">
        <f t="shared" si="5"/>
        <v>35134</v>
      </c>
    </row>
    <row r="50" spans="1:14" ht="17.45" customHeight="1">
      <c r="A50" s="97">
        <v>21080000</v>
      </c>
      <c r="B50" s="98" t="s">
        <v>199</v>
      </c>
      <c r="C50" s="101">
        <f>SUM(C51:C53)</f>
        <v>26928</v>
      </c>
      <c r="D50" s="101">
        <f>SUM(D51:D53)</f>
        <v>62062</v>
      </c>
      <c r="E50" s="148">
        <f t="shared" si="11"/>
        <v>230.47385620915031</v>
      </c>
      <c r="F50" s="149">
        <f t="shared" si="12"/>
        <v>35134</v>
      </c>
      <c r="G50" s="99"/>
      <c r="H50" s="99"/>
      <c r="I50" s="148">
        <f t="shared" si="13"/>
        <v>0</v>
      </c>
      <c r="J50" s="147">
        <f t="shared" si="14"/>
        <v>0</v>
      </c>
      <c r="K50" s="99">
        <f t="shared" ref="K50:K119" si="15">C50+G50</f>
        <v>26928</v>
      </c>
      <c r="L50" s="99">
        <f>D50+H50</f>
        <v>62062</v>
      </c>
      <c r="M50" s="148">
        <f t="shared" ref="M50:M118" si="16">IF(K50=0,0,L50/K50*100)</f>
        <v>230.47385620915031</v>
      </c>
      <c r="N50" s="101">
        <f t="shared" ref="N50:N118" si="17">L50-K50</f>
        <v>35134</v>
      </c>
    </row>
    <row r="51" spans="1:14" s="2" customFormat="1">
      <c r="A51" s="115">
        <v>21081100</v>
      </c>
      <c r="B51" s="60" t="s">
        <v>200</v>
      </c>
      <c r="C51" s="108">
        <v>3128</v>
      </c>
      <c r="D51" s="106">
        <v>4662</v>
      </c>
      <c r="E51" s="151">
        <f t="shared" si="11"/>
        <v>149.04092071611251</v>
      </c>
      <c r="F51" s="108">
        <f>F64+F66</f>
        <v>51920.639999999999</v>
      </c>
      <c r="G51" s="108"/>
      <c r="H51" s="108"/>
      <c r="I51" s="151">
        <f t="shared" si="13"/>
        <v>0</v>
      </c>
      <c r="J51" s="147">
        <f t="shared" si="14"/>
        <v>0</v>
      </c>
      <c r="K51" s="116">
        <f t="shared" si="15"/>
        <v>3128</v>
      </c>
      <c r="L51" s="116">
        <f>D51+H51</f>
        <v>4662</v>
      </c>
      <c r="M51" s="151">
        <f t="shared" si="16"/>
        <v>149.04092071611251</v>
      </c>
      <c r="N51" s="108">
        <f t="shared" si="17"/>
        <v>1534</v>
      </c>
    </row>
    <row r="52" spans="1:14" s="49" customFormat="1" ht="51">
      <c r="A52" s="104">
        <v>21081500</v>
      </c>
      <c r="B52" s="105" t="s">
        <v>201</v>
      </c>
      <c r="C52" s="155">
        <v>23800</v>
      </c>
      <c r="D52" s="108">
        <v>57400</v>
      </c>
      <c r="E52" s="151">
        <f t="shared" si="11"/>
        <v>241.17647058823528</v>
      </c>
      <c r="F52" s="152">
        <f t="shared" si="12"/>
        <v>33600</v>
      </c>
      <c r="G52" s="150"/>
      <c r="H52" s="155"/>
      <c r="I52" s="151">
        <f t="shared" si="13"/>
        <v>0</v>
      </c>
      <c r="J52" s="147">
        <f t="shared" si="14"/>
        <v>0</v>
      </c>
      <c r="K52" s="106">
        <f t="shared" si="15"/>
        <v>23800</v>
      </c>
      <c r="L52" s="106">
        <f t="shared" ref="L52:L66" si="18">D52+H52</f>
        <v>57400</v>
      </c>
      <c r="M52" s="151">
        <f t="shared" si="16"/>
        <v>241.17647058823528</v>
      </c>
      <c r="N52" s="108">
        <f t="shared" si="17"/>
        <v>33600</v>
      </c>
    </row>
    <row r="53" spans="1:14" s="49" customFormat="1" ht="38.25">
      <c r="A53" s="115">
        <v>21110000</v>
      </c>
      <c r="B53" s="60" t="s">
        <v>149</v>
      </c>
      <c r="C53" s="108"/>
      <c r="D53" s="99"/>
      <c r="E53" s="151">
        <f t="shared" si="11"/>
        <v>0</v>
      </c>
      <c r="F53" s="152">
        <f t="shared" si="12"/>
        <v>0</v>
      </c>
      <c r="G53" s="150"/>
      <c r="H53" s="155"/>
      <c r="I53" s="151">
        <f t="shared" si="13"/>
        <v>0</v>
      </c>
      <c r="J53" s="150">
        <f t="shared" si="14"/>
        <v>0</v>
      </c>
      <c r="K53" s="106">
        <f t="shared" si="15"/>
        <v>0</v>
      </c>
      <c r="L53" s="106">
        <f t="shared" si="18"/>
        <v>0</v>
      </c>
      <c r="M53" s="151">
        <f t="shared" si="16"/>
        <v>0</v>
      </c>
      <c r="N53" s="108">
        <f t="shared" si="17"/>
        <v>0</v>
      </c>
    </row>
    <row r="54" spans="1:14" s="49" customFormat="1" ht="38.25">
      <c r="A54" s="97">
        <v>22000000</v>
      </c>
      <c r="B54" s="98" t="s">
        <v>202</v>
      </c>
      <c r="C54" s="101">
        <f>C55+C59</f>
        <v>7623.2599999999993</v>
      </c>
      <c r="D54" s="101">
        <f>D55+D59+D57</f>
        <v>491416.67</v>
      </c>
      <c r="E54" s="148">
        <f t="shared" si="11"/>
        <v>6446.2798068018146</v>
      </c>
      <c r="F54" s="149">
        <f t="shared" si="12"/>
        <v>483793.41</v>
      </c>
      <c r="G54" s="147"/>
      <c r="H54" s="156"/>
      <c r="I54" s="148">
        <f t="shared" si="13"/>
        <v>0</v>
      </c>
      <c r="J54" s="147">
        <f t="shared" ref="J54:J118" si="19">H54-G54</f>
        <v>0</v>
      </c>
      <c r="K54" s="99">
        <f t="shared" si="15"/>
        <v>7623.2599999999993</v>
      </c>
      <c r="L54" s="99">
        <f t="shared" si="18"/>
        <v>491416.67</v>
      </c>
      <c r="M54" s="148">
        <f t="shared" si="16"/>
        <v>6446.2798068018146</v>
      </c>
      <c r="N54" s="101">
        <f t="shared" si="17"/>
        <v>483793.41</v>
      </c>
    </row>
    <row r="55" spans="1:14" s="49" customFormat="1" ht="25.5">
      <c r="A55" s="97">
        <v>22010000</v>
      </c>
      <c r="B55" s="98" t="s">
        <v>34</v>
      </c>
      <c r="C55" s="101">
        <f>C56</f>
        <v>7582.23</v>
      </c>
      <c r="D55" s="101">
        <f>D56</f>
        <v>485141.1</v>
      </c>
      <c r="E55" s="148">
        <f t="shared" si="11"/>
        <v>6398.3959864050548</v>
      </c>
      <c r="F55" s="149">
        <f t="shared" si="12"/>
        <v>477558.87</v>
      </c>
      <c r="G55" s="147"/>
      <c r="H55" s="156"/>
      <c r="I55" s="148">
        <f t="shared" si="13"/>
        <v>0</v>
      </c>
      <c r="J55" s="147">
        <f t="shared" si="19"/>
        <v>0</v>
      </c>
      <c r="K55" s="99">
        <f t="shared" si="15"/>
        <v>7582.23</v>
      </c>
      <c r="L55" s="99">
        <f t="shared" si="18"/>
        <v>485141.1</v>
      </c>
      <c r="M55" s="148">
        <f t="shared" si="16"/>
        <v>6398.3959864050548</v>
      </c>
      <c r="N55" s="101">
        <f t="shared" si="17"/>
        <v>477558.87</v>
      </c>
    </row>
    <row r="56" spans="1:14" s="49" customFormat="1" ht="25.5">
      <c r="A56" s="104">
        <v>22012500</v>
      </c>
      <c r="B56" s="117" t="s">
        <v>203</v>
      </c>
      <c r="C56" s="108">
        <v>7582.23</v>
      </c>
      <c r="D56" s="106">
        <v>485141.1</v>
      </c>
      <c r="E56" s="151">
        <f t="shared" si="11"/>
        <v>6398.3959864050548</v>
      </c>
      <c r="F56" s="152">
        <f t="shared" si="12"/>
        <v>477558.87</v>
      </c>
      <c r="G56" s="150"/>
      <c r="H56" s="155"/>
      <c r="I56" s="151">
        <f t="shared" si="13"/>
        <v>0</v>
      </c>
      <c r="J56" s="150">
        <f t="shared" si="19"/>
        <v>0</v>
      </c>
      <c r="K56" s="106">
        <f t="shared" si="15"/>
        <v>7582.23</v>
      </c>
      <c r="L56" s="106">
        <f t="shared" si="18"/>
        <v>485141.1</v>
      </c>
      <c r="M56" s="151">
        <f t="shared" si="16"/>
        <v>6398.3959864050548</v>
      </c>
      <c r="N56" s="108">
        <f t="shared" si="17"/>
        <v>477558.87</v>
      </c>
    </row>
    <row r="57" spans="1:14" s="49" customFormat="1" ht="51">
      <c r="A57" s="97">
        <v>280800000</v>
      </c>
      <c r="B57" s="252" t="s">
        <v>351</v>
      </c>
      <c r="C57" s="219"/>
      <c r="D57" s="156">
        <f>D58</f>
        <v>4000</v>
      </c>
      <c r="E57" s="220"/>
      <c r="F57" s="149">
        <f t="shared" si="12"/>
        <v>4000</v>
      </c>
      <c r="G57" s="147"/>
      <c r="H57" s="156"/>
      <c r="I57" s="220"/>
      <c r="J57" s="147"/>
      <c r="K57" s="222">
        <f t="shared" si="15"/>
        <v>0</v>
      </c>
      <c r="L57" s="222">
        <f t="shared" si="18"/>
        <v>4000</v>
      </c>
      <c r="M57" s="220">
        <f t="shared" si="16"/>
        <v>0</v>
      </c>
      <c r="N57" s="219">
        <f t="shared" si="17"/>
        <v>4000</v>
      </c>
    </row>
    <row r="58" spans="1:14" s="49" customFormat="1" ht="57" customHeight="1">
      <c r="A58" s="104">
        <v>22080400</v>
      </c>
      <c r="B58" s="117" t="s">
        <v>352</v>
      </c>
      <c r="C58" s="108"/>
      <c r="D58" s="106">
        <v>4000</v>
      </c>
      <c r="E58" s="151"/>
      <c r="F58" s="152"/>
      <c r="G58" s="150"/>
      <c r="H58" s="155"/>
      <c r="I58" s="151"/>
      <c r="J58" s="150"/>
      <c r="K58" s="106">
        <f>C58+G58</f>
        <v>0</v>
      </c>
      <c r="L58" s="106">
        <f>D58+H58</f>
        <v>4000</v>
      </c>
      <c r="M58" s="151">
        <f>L58-K58</f>
        <v>4000</v>
      </c>
      <c r="N58" s="108"/>
    </row>
    <row r="59" spans="1:14" s="49" customFormat="1">
      <c r="A59" s="97">
        <v>22090000</v>
      </c>
      <c r="B59" s="103" t="s">
        <v>204</v>
      </c>
      <c r="C59" s="101">
        <f>C60+C61</f>
        <v>41.03</v>
      </c>
      <c r="D59" s="101">
        <f>D60+D61</f>
        <v>2275.5700000000002</v>
      </c>
      <c r="E59" s="148">
        <f t="shared" si="11"/>
        <v>5546.112600536193</v>
      </c>
      <c r="F59" s="149">
        <f t="shared" si="12"/>
        <v>2234.54</v>
      </c>
      <c r="G59" s="157"/>
      <c r="H59" s="156"/>
      <c r="I59" s="148">
        <f t="shared" si="13"/>
        <v>0</v>
      </c>
      <c r="J59" s="147">
        <f t="shared" si="19"/>
        <v>0</v>
      </c>
      <c r="K59" s="99">
        <f t="shared" si="15"/>
        <v>41.03</v>
      </c>
      <c r="L59" s="99">
        <f t="shared" si="18"/>
        <v>2275.5700000000002</v>
      </c>
      <c r="M59" s="148">
        <f t="shared" si="16"/>
        <v>5546.112600536193</v>
      </c>
      <c r="N59" s="101">
        <f t="shared" si="17"/>
        <v>2234.54</v>
      </c>
    </row>
    <row r="60" spans="1:14" s="49" customFormat="1" ht="25.5">
      <c r="A60" s="104">
        <v>22090100</v>
      </c>
      <c r="B60" s="118" t="s">
        <v>205</v>
      </c>
      <c r="C60" s="108">
        <v>41.03</v>
      </c>
      <c r="D60" s="106">
        <v>99.57</v>
      </c>
      <c r="E60" s="151">
        <f t="shared" si="11"/>
        <v>242.67609066536679</v>
      </c>
      <c r="F60" s="152">
        <f t="shared" si="12"/>
        <v>58.539999999999992</v>
      </c>
      <c r="G60" s="150"/>
      <c r="H60" s="155"/>
      <c r="I60" s="151">
        <f t="shared" si="13"/>
        <v>0</v>
      </c>
      <c r="J60" s="150">
        <f t="shared" si="19"/>
        <v>0</v>
      </c>
      <c r="K60" s="106">
        <f t="shared" si="15"/>
        <v>41.03</v>
      </c>
      <c r="L60" s="106">
        <f t="shared" si="18"/>
        <v>99.57</v>
      </c>
      <c r="M60" s="151">
        <f t="shared" si="16"/>
        <v>242.67609066536679</v>
      </c>
      <c r="N60" s="108">
        <f t="shared" si="17"/>
        <v>58.539999999999992</v>
      </c>
    </row>
    <row r="61" spans="1:14" s="49" customFormat="1" ht="38.25">
      <c r="A61" s="104">
        <v>22090400</v>
      </c>
      <c r="B61" s="118" t="s">
        <v>347</v>
      </c>
      <c r="C61" s="108"/>
      <c r="D61" s="106">
        <v>2176</v>
      </c>
      <c r="E61" s="151"/>
      <c r="F61" s="152"/>
      <c r="G61" s="150"/>
      <c r="H61" s="155"/>
      <c r="I61" s="151"/>
      <c r="J61" s="150"/>
      <c r="K61" s="106"/>
      <c r="L61" s="106">
        <f t="shared" si="18"/>
        <v>2176</v>
      </c>
      <c r="M61" s="151"/>
      <c r="N61" s="108"/>
    </row>
    <row r="62" spans="1:14" s="49" customFormat="1">
      <c r="A62" s="97">
        <v>24000000</v>
      </c>
      <c r="B62" s="103" t="s">
        <v>278</v>
      </c>
      <c r="C62" s="101">
        <f>C63</f>
        <v>5248.86</v>
      </c>
      <c r="D62" s="156">
        <f>D63</f>
        <v>57169.5</v>
      </c>
      <c r="E62" s="148">
        <f t="shared" si="11"/>
        <v>1089.1793646620411</v>
      </c>
      <c r="F62" s="149">
        <f t="shared" si="12"/>
        <v>51920.639999999999</v>
      </c>
      <c r="G62" s="153"/>
      <c r="H62" s="156"/>
      <c r="I62" s="148">
        <f t="shared" si="13"/>
        <v>0</v>
      </c>
      <c r="J62" s="147">
        <f t="shared" si="19"/>
        <v>0</v>
      </c>
      <c r="K62" s="99">
        <f t="shared" si="15"/>
        <v>5248.86</v>
      </c>
      <c r="L62" s="99">
        <f t="shared" si="18"/>
        <v>57169.5</v>
      </c>
      <c r="M62" s="148">
        <f t="shared" si="16"/>
        <v>1089.1793646620411</v>
      </c>
      <c r="N62" s="101">
        <f t="shared" si="17"/>
        <v>51920.639999999999</v>
      </c>
    </row>
    <row r="63" spans="1:14" s="49" customFormat="1">
      <c r="A63" s="97">
        <v>24060000</v>
      </c>
      <c r="B63" s="98" t="s">
        <v>35</v>
      </c>
      <c r="C63" s="101">
        <f>C64+C65</f>
        <v>5248.86</v>
      </c>
      <c r="D63" s="101">
        <f>D64+D65</f>
        <v>57169.5</v>
      </c>
      <c r="E63" s="148">
        <f t="shared" si="11"/>
        <v>1089.1793646620411</v>
      </c>
      <c r="F63" s="149">
        <f t="shared" si="12"/>
        <v>51920.639999999999</v>
      </c>
      <c r="G63" s="153"/>
      <c r="H63" s="156"/>
      <c r="I63" s="148">
        <f t="shared" si="13"/>
        <v>0</v>
      </c>
      <c r="J63" s="147">
        <f t="shared" si="19"/>
        <v>0</v>
      </c>
      <c r="K63" s="99">
        <f t="shared" si="15"/>
        <v>5248.86</v>
      </c>
      <c r="L63" s="99">
        <f t="shared" si="18"/>
        <v>57169.5</v>
      </c>
      <c r="M63" s="148">
        <f t="shared" si="16"/>
        <v>1089.1793646620411</v>
      </c>
      <c r="N63" s="101">
        <f t="shared" si="17"/>
        <v>51920.639999999999</v>
      </c>
    </row>
    <row r="64" spans="1:14" s="2" customFormat="1">
      <c r="A64" s="115">
        <v>24060300</v>
      </c>
      <c r="B64" s="60" t="s">
        <v>199</v>
      </c>
      <c r="C64" s="108">
        <v>5248.86</v>
      </c>
      <c r="D64" s="158">
        <v>57169.5</v>
      </c>
      <c r="E64" s="148">
        <f t="shared" si="11"/>
        <v>1089.1793646620411</v>
      </c>
      <c r="F64" s="152">
        <f t="shared" si="12"/>
        <v>51920.639999999999</v>
      </c>
      <c r="G64" s="154"/>
      <c r="H64" s="158"/>
      <c r="I64" s="148">
        <f t="shared" si="13"/>
        <v>0</v>
      </c>
      <c r="J64" s="150">
        <f t="shared" si="19"/>
        <v>0</v>
      </c>
      <c r="K64" s="116">
        <f t="shared" si="15"/>
        <v>5248.86</v>
      </c>
      <c r="L64" s="116">
        <f t="shared" si="18"/>
        <v>57169.5</v>
      </c>
      <c r="M64" s="148">
        <f t="shared" si="16"/>
        <v>1089.1793646620411</v>
      </c>
      <c r="N64" s="108">
        <f t="shared" si="17"/>
        <v>51920.639999999999</v>
      </c>
    </row>
    <row r="65" spans="1:14" s="2" customFormat="1" ht="102" hidden="1">
      <c r="A65" s="125">
        <v>24062200</v>
      </c>
      <c r="B65" s="126" t="s">
        <v>300</v>
      </c>
      <c r="C65" s="108"/>
      <c r="D65" s="158"/>
      <c r="E65" s="151"/>
      <c r="F65" s="152">
        <f t="shared" si="12"/>
        <v>0</v>
      </c>
      <c r="G65" s="154"/>
      <c r="H65" s="158"/>
      <c r="I65" s="148"/>
      <c r="J65" s="150"/>
      <c r="K65" s="116">
        <f t="shared" si="15"/>
        <v>0</v>
      </c>
      <c r="L65" s="116">
        <f t="shared" si="18"/>
        <v>0</v>
      </c>
      <c r="M65" s="148">
        <f t="shared" si="16"/>
        <v>0</v>
      </c>
      <c r="N65" s="108">
        <f t="shared" si="17"/>
        <v>0</v>
      </c>
    </row>
    <row r="66" spans="1:14" s="2" customFormat="1" ht="25.5">
      <c r="A66" s="119">
        <v>25000000</v>
      </c>
      <c r="B66" s="159" t="s">
        <v>206</v>
      </c>
      <c r="C66" s="101">
        <f>C67+C70</f>
        <v>0</v>
      </c>
      <c r="D66" s="101">
        <f>D67+D70</f>
        <v>0</v>
      </c>
      <c r="E66" s="148">
        <f t="shared" si="11"/>
        <v>0</v>
      </c>
      <c r="F66" s="149">
        <f t="shared" si="12"/>
        <v>0</v>
      </c>
      <c r="G66" s="160">
        <f>G67+G70</f>
        <v>251595.68</v>
      </c>
      <c r="H66" s="160">
        <f>H67+H70</f>
        <v>6289452.0300000003</v>
      </c>
      <c r="I66" s="148">
        <f t="shared" si="13"/>
        <v>2499.8251281580037</v>
      </c>
      <c r="J66" s="147">
        <f t="shared" si="19"/>
        <v>6037856.3500000006</v>
      </c>
      <c r="K66" s="161">
        <f t="shared" si="15"/>
        <v>251595.68</v>
      </c>
      <c r="L66" s="161">
        <f t="shared" si="18"/>
        <v>6289452.0300000003</v>
      </c>
      <c r="M66" s="148">
        <f t="shared" si="16"/>
        <v>2499.8251281580037</v>
      </c>
      <c r="N66" s="101">
        <f t="shared" si="17"/>
        <v>6037856.3500000006</v>
      </c>
    </row>
    <row r="67" spans="1:14" ht="41.45" customHeight="1">
      <c r="A67" s="97">
        <v>25010000</v>
      </c>
      <c r="B67" s="103" t="s">
        <v>207</v>
      </c>
      <c r="C67" s="101">
        <f>SUM(C68:C69)</f>
        <v>0</v>
      </c>
      <c r="D67" s="101">
        <f>SUM(D68:D69)</f>
        <v>0</v>
      </c>
      <c r="E67" s="148">
        <f t="shared" si="11"/>
        <v>0</v>
      </c>
      <c r="F67" s="149">
        <f t="shared" si="12"/>
        <v>0</v>
      </c>
      <c r="G67" s="101">
        <f>SUM(G68:G69)</f>
        <v>183793.31</v>
      </c>
      <c r="H67" s="101">
        <f>SUM(H68:H69)</f>
        <v>568327</v>
      </c>
      <c r="I67" s="148">
        <f t="shared" si="13"/>
        <v>309.22072190766897</v>
      </c>
      <c r="J67" s="147">
        <f t="shared" si="19"/>
        <v>384533.69</v>
      </c>
      <c r="K67" s="99">
        <f t="shared" si="15"/>
        <v>183793.31</v>
      </c>
      <c r="L67" s="99">
        <f t="shared" ref="L67:L79" si="20">D67+H67</f>
        <v>568327</v>
      </c>
      <c r="M67" s="148">
        <f t="shared" si="16"/>
        <v>309.22072190766897</v>
      </c>
      <c r="N67" s="101">
        <f t="shared" si="17"/>
        <v>384533.69</v>
      </c>
    </row>
    <row r="68" spans="1:14" ht="38.25">
      <c r="A68" s="115">
        <v>25010100</v>
      </c>
      <c r="B68" s="61" t="s">
        <v>208</v>
      </c>
      <c r="C68" s="108"/>
      <c r="D68" s="162"/>
      <c r="E68" s="151">
        <f t="shared" si="11"/>
        <v>0</v>
      </c>
      <c r="F68" s="152">
        <f t="shared" si="12"/>
        <v>0</v>
      </c>
      <c r="G68" s="108">
        <v>171981.6</v>
      </c>
      <c r="H68" s="106">
        <v>548871.12</v>
      </c>
      <c r="I68" s="151">
        <f t="shared" si="13"/>
        <v>319.1452573996288</v>
      </c>
      <c r="J68" s="150">
        <f t="shared" si="19"/>
        <v>376889.52</v>
      </c>
      <c r="K68" s="106">
        <f t="shared" si="15"/>
        <v>171981.6</v>
      </c>
      <c r="L68" s="106">
        <f t="shared" si="20"/>
        <v>548871.12</v>
      </c>
      <c r="M68" s="151">
        <f t="shared" si="16"/>
        <v>319.1452573996288</v>
      </c>
      <c r="N68" s="108">
        <f t="shared" si="17"/>
        <v>376889.52</v>
      </c>
    </row>
    <row r="69" spans="1:14" ht="51">
      <c r="A69" s="115">
        <v>25010300</v>
      </c>
      <c r="B69" s="61" t="s">
        <v>209</v>
      </c>
      <c r="C69" s="108"/>
      <c r="D69" s="162"/>
      <c r="E69" s="151">
        <f t="shared" si="11"/>
        <v>0</v>
      </c>
      <c r="F69" s="152">
        <f t="shared" si="12"/>
        <v>0</v>
      </c>
      <c r="G69" s="108">
        <v>11811.71</v>
      </c>
      <c r="H69" s="108">
        <v>19455.88</v>
      </c>
      <c r="I69" s="151">
        <f t="shared" si="13"/>
        <v>164.71687841980545</v>
      </c>
      <c r="J69" s="150">
        <f t="shared" si="19"/>
        <v>7644.1700000000019</v>
      </c>
      <c r="K69" s="106">
        <f t="shared" si="15"/>
        <v>11811.71</v>
      </c>
      <c r="L69" s="106">
        <f t="shared" si="20"/>
        <v>19455.88</v>
      </c>
      <c r="M69" s="151">
        <f t="shared" si="16"/>
        <v>164.71687841980545</v>
      </c>
      <c r="N69" s="108">
        <f t="shared" si="17"/>
        <v>7644.1700000000019</v>
      </c>
    </row>
    <row r="70" spans="1:14" ht="25.5">
      <c r="A70" s="97">
        <v>25020000</v>
      </c>
      <c r="B70" s="103" t="s">
        <v>36</v>
      </c>
      <c r="C70" s="101">
        <f>SUM(C71)</f>
        <v>0</v>
      </c>
      <c r="D70" s="101">
        <f>SUM(D71)</f>
        <v>0</v>
      </c>
      <c r="E70" s="148">
        <f t="shared" si="11"/>
        <v>0</v>
      </c>
      <c r="F70" s="149">
        <f t="shared" si="12"/>
        <v>0</v>
      </c>
      <c r="G70" s="101">
        <f>G71+G72</f>
        <v>67802.37</v>
      </c>
      <c r="H70" s="101">
        <f>H71+H72</f>
        <v>5721125.0300000003</v>
      </c>
      <c r="I70" s="148">
        <f t="shared" si="13"/>
        <v>8437.9425527455769</v>
      </c>
      <c r="J70" s="147">
        <f t="shared" si="19"/>
        <v>5653322.6600000001</v>
      </c>
      <c r="K70" s="99">
        <f t="shared" si="15"/>
        <v>67802.37</v>
      </c>
      <c r="L70" s="99">
        <f t="shared" si="20"/>
        <v>5721125.0300000003</v>
      </c>
      <c r="M70" s="148">
        <f t="shared" si="16"/>
        <v>8437.9425527455769</v>
      </c>
      <c r="N70" s="101">
        <f t="shared" si="17"/>
        <v>5653322.6600000001</v>
      </c>
    </row>
    <row r="71" spans="1:14" ht="25.5">
      <c r="A71" s="104">
        <v>25020100</v>
      </c>
      <c r="B71" s="111" t="s">
        <v>210</v>
      </c>
      <c r="C71" s="108"/>
      <c r="D71" s="162"/>
      <c r="E71" s="151">
        <f t="shared" si="11"/>
        <v>0</v>
      </c>
      <c r="F71" s="152"/>
      <c r="G71" s="108">
        <v>8350</v>
      </c>
      <c r="H71" s="108">
        <v>5599992.79</v>
      </c>
      <c r="I71" s="151">
        <f t="shared" si="13"/>
        <v>67065.781916167674</v>
      </c>
      <c r="J71" s="150">
        <f t="shared" si="19"/>
        <v>5591642.79</v>
      </c>
      <c r="K71" s="106">
        <f t="shared" si="15"/>
        <v>8350</v>
      </c>
      <c r="L71" s="106">
        <f t="shared" si="20"/>
        <v>5599992.79</v>
      </c>
      <c r="M71" s="151">
        <f t="shared" si="16"/>
        <v>67065.781916167674</v>
      </c>
      <c r="N71" s="108">
        <f t="shared" si="17"/>
        <v>5591642.79</v>
      </c>
    </row>
    <row r="72" spans="1:14" ht="106.9" customHeight="1">
      <c r="A72" s="115">
        <v>25020200</v>
      </c>
      <c r="B72" s="61" t="s">
        <v>211</v>
      </c>
      <c r="C72" s="108"/>
      <c r="D72" s="163"/>
      <c r="E72" s="151">
        <f t="shared" si="11"/>
        <v>0</v>
      </c>
      <c r="F72" s="152">
        <f t="shared" si="12"/>
        <v>0</v>
      </c>
      <c r="G72" s="108">
        <v>59452.37</v>
      </c>
      <c r="H72" s="108">
        <v>121132.24</v>
      </c>
      <c r="I72" s="151">
        <f t="shared" si="13"/>
        <v>203.74669672546278</v>
      </c>
      <c r="J72" s="150">
        <f t="shared" si="19"/>
        <v>61679.87</v>
      </c>
      <c r="K72" s="106">
        <f t="shared" si="15"/>
        <v>59452.37</v>
      </c>
      <c r="L72" s="106">
        <f>D72+H72</f>
        <v>121132.24</v>
      </c>
      <c r="M72" s="151">
        <f t="shared" si="16"/>
        <v>203.74669672546278</v>
      </c>
      <c r="N72" s="108">
        <f t="shared" si="17"/>
        <v>61679.87</v>
      </c>
    </row>
    <row r="73" spans="1:14" ht="19.149999999999999" customHeight="1">
      <c r="A73" s="97">
        <v>30000000</v>
      </c>
      <c r="B73" s="98" t="s">
        <v>212</v>
      </c>
      <c r="C73" s="101">
        <f>C74+C78</f>
        <v>1368.85</v>
      </c>
      <c r="D73" s="101">
        <f>D74+D78</f>
        <v>0</v>
      </c>
      <c r="E73" s="148">
        <f t="shared" si="11"/>
        <v>0</v>
      </c>
      <c r="F73" s="149">
        <f t="shared" si="12"/>
        <v>-1368.85</v>
      </c>
      <c r="G73" s="164">
        <f>G78+G74</f>
        <v>0</v>
      </c>
      <c r="H73" s="164">
        <f>H78+H74</f>
        <v>769030.77</v>
      </c>
      <c r="I73" s="148">
        <f t="shared" si="13"/>
        <v>0</v>
      </c>
      <c r="J73" s="147">
        <f t="shared" si="19"/>
        <v>769030.77</v>
      </c>
      <c r="K73" s="99">
        <f t="shared" si="15"/>
        <v>1368.85</v>
      </c>
      <c r="L73" s="99">
        <f t="shared" si="20"/>
        <v>769030.77</v>
      </c>
      <c r="M73" s="148">
        <f t="shared" si="16"/>
        <v>56180.791905614205</v>
      </c>
      <c r="N73" s="101">
        <f t="shared" si="17"/>
        <v>767661.92</v>
      </c>
    </row>
    <row r="74" spans="1:14" ht="30" customHeight="1">
      <c r="A74" s="206" t="s">
        <v>302</v>
      </c>
      <c r="B74" s="123" t="s">
        <v>294</v>
      </c>
      <c r="C74" s="101">
        <f>C75</f>
        <v>1368.85</v>
      </c>
      <c r="D74" s="101">
        <f>D75</f>
        <v>0</v>
      </c>
      <c r="E74" s="148">
        <f t="shared" si="11"/>
        <v>0</v>
      </c>
      <c r="F74" s="149">
        <f t="shared" si="12"/>
        <v>-1368.85</v>
      </c>
      <c r="G74" s="164">
        <f>G77</f>
        <v>0</v>
      </c>
      <c r="H74" s="164"/>
      <c r="I74" s="148"/>
      <c r="J74" s="147">
        <f t="shared" si="19"/>
        <v>0</v>
      </c>
      <c r="K74" s="99">
        <f t="shared" si="15"/>
        <v>1368.85</v>
      </c>
      <c r="L74" s="99">
        <f t="shared" si="20"/>
        <v>0</v>
      </c>
      <c r="M74" s="148">
        <f t="shared" si="16"/>
        <v>0</v>
      </c>
      <c r="N74" s="101">
        <f t="shared" si="17"/>
        <v>-1368.85</v>
      </c>
    </row>
    <row r="75" spans="1:14" ht="99" customHeight="1">
      <c r="A75" s="206" t="s">
        <v>303</v>
      </c>
      <c r="B75" s="123" t="s">
        <v>292</v>
      </c>
      <c r="C75" s="219">
        <f>C76</f>
        <v>1368.85</v>
      </c>
      <c r="D75" s="219">
        <f>D76</f>
        <v>0</v>
      </c>
      <c r="E75" s="220">
        <f t="shared" si="11"/>
        <v>0</v>
      </c>
      <c r="F75" s="149">
        <f t="shared" si="12"/>
        <v>-1368.85</v>
      </c>
      <c r="G75" s="164"/>
      <c r="H75" s="164"/>
      <c r="I75" s="148"/>
      <c r="J75" s="150">
        <f t="shared" si="19"/>
        <v>0</v>
      </c>
      <c r="K75" s="99">
        <f t="shared" si="15"/>
        <v>1368.85</v>
      </c>
      <c r="L75" s="99">
        <f t="shared" si="20"/>
        <v>0</v>
      </c>
      <c r="M75" s="148">
        <f t="shared" si="16"/>
        <v>0</v>
      </c>
      <c r="N75" s="101">
        <f t="shared" si="17"/>
        <v>-1368.85</v>
      </c>
    </row>
    <row r="76" spans="1:14" ht="81.599999999999994" customHeight="1">
      <c r="A76" s="125" t="s">
        <v>301</v>
      </c>
      <c r="B76" s="126" t="s">
        <v>293</v>
      </c>
      <c r="C76" s="108">
        <v>1368.85</v>
      </c>
      <c r="D76" s="108"/>
      <c r="E76" s="151">
        <f t="shared" si="11"/>
        <v>0</v>
      </c>
      <c r="F76" s="152">
        <f t="shared" si="12"/>
        <v>-1368.85</v>
      </c>
      <c r="G76" s="164"/>
      <c r="H76" s="164"/>
      <c r="I76" s="148"/>
      <c r="J76" s="150">
        <f t="shared" si="19"/>
        <v>0</v>
      </c>
      <c r="K76" s="99">
        <f t="shared" si="15"/>
        <v>1368.85</v>
      </c>
      <c r="L76" s="99">
        <f t="shared" si="20"/>
        <v>0</v>
      </c>
      <c r="M76" s="148">
        <f t="shared" si="16"/>
        <v>0</v>
      </c>
      <c r="N76" s="101">
        <f t="shared" si="17"/>
        <v>-1368.85</v>
      </c>
    </row>
    <row r="77" spans="1:14" ht="60.6" customHeight="1">
      <c r="A77" s="217">
        <v>31030000</v>
      </c>
      <c r="B77" s="218" t="s">
        <v>312</v>
      </c>
      <c r="C77" s="219"/>
      <c r="D77" s="219"/>
      <c r="E77" s="220"/>
      <c r="F77" s="149"/>
      <c r="G77" s="221"/>
      <c r="H77" s="221"/>
      <c r="I77" s="220"/>
      <c r="J77" s="147">
        <f t="shared" si="19"/>
        <v>0</v>
      </c>
      <c r="K77" s="99">
        <f t="shared" si="15"/>
        <v>0</v>
      </c>
      <c r="L77" s="99">
        <f t="shared" si="20"/>
        <v>0</v>
      </c>
      <c r="M77" s="148">
        <f t="shared" si="16"/>
        <v>0</v>
      </c>
      <c r="N77" s="101">
        <f t="shared" si="17"/>
        <v>0</v>
      </c>
    </row>
    <row r="78" spans="1:14" ht="27" customHeight="1">
      <c r="A78" s="119">
        <v>33000000</v>
      </c>
      <c r="B78" s="120" t="s">
        <v>213</v>
      </c>
      <c r="C78" s="101">
        <f>C79</f>
        <v>0</v>
      </c>
      <c r="D78" s="101">
        <f>D79</f>
        <v>0</v>
      </c>
      <c r="E78" s="148">
        <f t="shared" si="11"/>
        <v>0</v>
      </c>
      <c r="F78" s="149">
        <f t="shared" si="12"/>
        <v>0</v>
      </c>
      <c r="G78" s="101">
        <f>G79</f>
        <v>0</v>
      </c>
      <c r="H78" s="101">
        <f>H79</f>
        <v>769030.77</v>
      </c>
      <c r="I78" s="148">
        <f t="shared" si="13"/>
        <v>0</v>
      </c>
      <c r="J78" s="147">
        <f t="shared" si="19"/>
        <v>769030.77</v>
      </c>
      <c r="K78" s="99">
        <f t="shared" si="15"/>
        <v>0</v>
      </c>
      <c r="L78" s="99">
        <f t="shared" si="20"/>
        <v>769030.77</v>
      </c>
      <c r="M78" s="148">
        <f t="shared" si="16"/>
        <v>0</v>
      </c>
      <c r="N78" s="101">
        <f t="shared" si="17"/>
        <v>769030.77</v>
      </c>
    </row>
    <row r="79" spans="1:14" ht="19.899999999999999" customHeight="1">
      <c r="A79" s="119">
        <v>33010000</v>
      </c>
      <c r="B79" s="121" t="s">
        <v>214</v>
      </c>
      <c r="C79" s="101">
        <f>SUM(C80)</f>
        <v>0</v>
      </c>
      <c r="D79" s="101">
        <f>SUM(D80)</f>
        <v>0</v>
      </c>
      <c r="E79" s="148">
        <f t="shared" si="11"/>
        <v>0</v>
      </c>
      <c r="F79" s="149">
        <f t="shared" si="12"/>
        <v>0</v>
      </c>
      <c r="G79" s="149">
        <f>SUM(G80)</f>
        <v>0</v>
      </c>
      <c r="H79" s="149">
        <f>SUM(H80:H81)</f>
        <v>769030.77</v>
      </c>
      <c r="I79" s="148">
        <f t="shared" si="13"/>
        <v>0</v>
      </c>
      <c r="J79" s="147">
        <f t="shared" si="19"/>
        <v>769030.77</v>
      </c>
      <c r="K79" s="99">
        <f t="shared" si="15"/>
        <v>0</v>
      </c>
      <c r="L79" s="99">
        <f t="shared" si="20"/>
        <v>769030.77</v>
      </c>
      <c r="M79" s="148">
        <f t="shared" si="16"/>
        <v>0</v>
      </c>
      <c r="N79" s="101">
        <f t="shared" si="17"/>
        <v>769030.77</v>
      </c>
    </row>
    <row r="80" spans="1:14" ht="82.15" customHeight="1">
      <c r="A80" s="115">
        <v>33010100</v>
      </c>
      <c r="B80" s="60" t="s">
        <v>215</v>
      </c>
      <c r="C80" s="108"/>
      <c r="D80" s="162"/>
      <c r="E80" s="151">
        <f t="shared" si="11"/>
        <v>0</v>
      </c>
      <c r="F80" s="152">
        <f t="shared" si="12"/>
        <v>0</v>
      </c>
      <c r="G80" s="163"/>
      <c r="H80" s="106">
        <v>353150.2</v>
      </c>
      <c r="I80" s="151">
        <f t="shared" si="13"/>
        <v>0</v>
      </c>
      <c r="J80" s="150">
        <f t="shared" si="19"/>
        <v>353150.2</v>
      </c>
      <c r="K80" s="106">
        <f t="shared" si="15"/>
        <v>0</v>
      </c>
      <c r="L80" s="99">
        <f>D80+H80</f>
        <v>353150.2</v>
      </c>
      <c r="M80" s="148">
        <f>IF(K80=0,0,L80/K80*100)</f>
        <v>0</v>
      </c>
      <c r="N80" s="101">
        <f>L80-K80</f>
        <v>353150.2</v>
      </c>
    </row>
    <row r="81" spans="1:14" ht="82.15" customHeight="1">
      <c r="A81" s="125">
        <v>33010400</v>
      </c>
      <c r="B81" s="262" t="s">
        <v>358</v>
      </c>
      <c r="C81" s="108"/>
      <c r="D81" s="162"/>
      <c r="E81" s="151"/>
      <c r="F81" s="152"/>
      <c r="G81" s="163"/>
      <c r="H81" s="106">
        <v>415880.57</v>
      </c>
      <c r="I81" s="151"/>
      <c r="J81" s="150">
        <f t="shared" si="19"/>
        <v>415880.57</v>
      </c>
      <c r="K81" s="106"/>
      <c r="L81" s="99">
        <f>D81+H81</f>
        <v>415880.57</v>
      </c>
      <c r="M81" s="148"/>
      <c r="N81" s="101">
        <f>L81-K81</f>
        <v>415880.57</v>
      </c>
    </row>
    <row r="82" spans="1:14" ht="14.45" customHeight="1">
      <c r="A82" s="122"/>
      <c r="B82" s="123" t="s">
        <v>165</v>
      </c>
      <c r="C82" s="101">
        <f>C48+C7</f>
        <v>11337908.279999999</v>
      </c>
      <c r="D82" s="101">
        <f>D48+D7+25000</f>
        <v>15917881.069999998</v>
      </c>
      <c r="E82" s="148">
        <f>IF(C82=0,0,D82/C82*100)</f>
        <v>140.39521820862711</v>
      </c>
      <c r="F82" s="149">
        <f t="shared" si="12"/>
        <v>4579972.7899999991</v>
      </c>
      <c r="G82" s="153">
        <f>G73+G48+G7</f>
        <v>261135.84</v>
      </c>
      <c r="H82" s="153">
        <f>H78+H48+H44</f>
        <v>7062583.5100000007</v>
      </c>
      <c r="I82" s="148">
        <f>IF(G82=0,0,H82/G82*100)</f>
        <v>2704.5630772091649</v>
      </c>
      <c r="J82" s="147">
        <f>H82-G82</f>
        <v>6801447.6700000009</v>
      </c>
      <c r="K82" s="99">
        <f>C82+G82</f>
        <v>11599044.119999999</v>
      </c>
      <c r="L82" s="99">
        <f>D82+H82</f>
        <v>22980464.579999998</v>
      </c>
      <c r="M82" s="148">
        <f t="shared" si="16"/>
        <v>198.12377935846666</v>
      </c>
      <c r="N82" s="101">
        <f t="shared" si="17"/>
        <v>11381420.459999999</v>
      </c>
    </row>
    <row r="83" spans="1:14" ht="16.149999999999999" customHeight="1">
      <c r="A83" s="122">
        <v>40000000</v>
      </c>
      <c r="B83" s="124" t="s">
        <v>150</v>
      </c>
      <c r="C83" s="101">
        <f>C84</f>
        <v>45030117</v>
      </c>
      <c r="D83" s="101">
        <f>D84</f>
        <v>48560232.149999999</v>
      </c>
      <c r="E83" s="148">
        <f t="shared" si="11"/>
        <v>107.83945364832164</v>
      </c>
      <c r="F83" s="149">
        <f t="shared" si="12"/>
        <v>3530115.1499999985</v>
      </c>
      <c r="G83" s="153">
        <f>G84</f>
        <v>0</v>
      </c>
      <c r="H83" s="153">
        <f>H97</f>
        <v>1050000</v>
      </c>
      <c r="I83" s="148">
        <f>IF(G83=0,0,H83/G83*100)</f>
        <v>0</v>
      </c>
      <c r="J83" s="147">
        <f>H83-G83</f>
        <v>1050000</v>
      </c>
      <c r="K83" s="99">
        <f t="shared" ref="K83:K104" si="21">C83+G83</f>
        <v>45030117</v>
      </c>
      <c r="L83" s="99">
        <f t="shared" ref="L83:L104" si="22">D83+H83</f>
        <v>49610232.149999999</v>
      </c>
      <c r="M83" s="148">
        <f t="shared" si="16"/>
        <v>110.17122640387542</v>
      </c>
      <c r="N83" s="101">
        <f t="shared" si="17"/>
        <v>4580115.1499999985</v>
      </c>
    </row>
    <row r="84" spans="1:14" ht="23.45" customHeight="1">
      <c r="A84" s="122">
        <v>41000000</v>
      </c>
      <c r="B84" s="124" t="s">
        <v>151</v>
      </c>
      <c r="C84" s="101">
        <f>C85+C87+C93+C97</f>
        <v>45030117</v>
      </c>
      <c r="D84" s="101">
        <f>D85+D87+D93+D97</f>
        <v>48560232.149999999</v>
      </c>
      <c r="E84" s="148">
        <f t="shared" si="11"/>
        <v>107.83945364832164</v>
      </c>
      <c r="F84" s="149">
        <f t="shared" si="12"/>
        <v>3530115.1499999985</v>
      </c>
      <c r="G84" s="153">
        <f>G97</f>
        <v>0</v>
      </c>
      <c r="H84" s="101"/>
      <c r="I84" s="148"/>
      <c r="J84" s="147">
        <f t="shared" ref="J84:J104" si="23">H84-G84</f>
        <v>0</v>
      </c>
      <c r="K84" s="99">
        <f t="shared" si="21"/>
        <v>45030117</v>
      </c>
      <c r="L84" s="99">
        <f t="shared" si="22"/>
        <v>48560232.149999999</v>
      </c>
      <c r="M84" s="148">
        <f t="shared" si="16"/>
        <v>107.83945364832164</v>
      </c>
      <c r="N84" s="101">
        <f t="shared" si="17"/>
        <v>3530115.1499999985</v>
      </c>
    </row>
    <row r="85" spans="1:14" ht="30" customHeight="1">
      <c r="A85" s="122">
        <v>41020000</v>
      </c>
      <c r="B85" s="124" t="s">
        <v>152</v>
      </c>
      <c r="C85" s="101">
        <f>SUM(C86)</f>
        <v>13545000</v>
      </c>
      <c r="D85" s="101">
        <f>SUM(D86)</f>
        <v>19763100</v>
      </c>
      <c r="E85" s="148">
        <f t="shared" si="11"/>
        <v>145.90697674418604</v>
      </c>
      <c r="F85" s="149">
        <f t="shared" si="12"/>
        <v>6218100</v>
      </c>
      <c r="G85" s="153"/>
      <c r="H85" s="108"/>
      <c r="I85" s="151"/>
      <c r="J85" s="147">
        <f t="shared" si="23"/>
        <v>0</v>
      </c>
      <c r="K85" s="99">
        <f t="shared" si="21"/>
        <v>13545000</v>
      </c>
      <c r="L85" s="99">
        <f t="shared" si="22"/>
        <v>19763100</v>
      </c>
      <c r="M85" s="148">
        <f t="shared" si="16"/>
        <v>145.90697674418604</v>
      </c>
      <c r="N85" s="101">
        <f t="shared" si="17"/>
        <v>6218100</v>
      </c>
    </row>
    <row r="86" spans="1:14" ht="16.149999999999999" customHeight="1">
      <c r="A86" s="125">
        <v>41020100</v>
      </c>
      <c r="B86" s="126" t="s">
        <v>153</v>
      </c>
      <c r="C86" s="162">
        <v>13545000</v>
      </c>
      <c r="D86" s="162">
        <v>19763100</v>
      </c>
      <c r="E86" s="151">
        <f t="shared" si="11"/>
        <v>145.90697674418604</v>
      </c>
      <c r="F86" s="152">
        <f t="shared" si="12"/>
        <v>6218100</v>
      </c>
      <c r="G86" s="163"/>
      <c r="H86" s="108"/>
      <c r="I86" s="151"/>
      <c r="J86" s="147">
        <f t="shared" si="23"/>
        <v>0</v>
      </c>
      <c r="K86" s="106">
        <f t="shared" si="21"/>
        <v>13545000</v>
      </c>
      <c r="L86" s="106">
        <f t="shared" si="22"/>
        <v>19763100</v>
      </c>
      <c r="M86" s="151">
        <f t="shared" si="16"/>
        <v>145.90697674418604</v>
      </c>
      <c r="N86" s="108">
        <f t="shared" si="17"/>
        <v>6218100</v>
      </c>
    </row>
    <row r="87" spans="1:14" ht="30" customHeight="1">
      <c r="A87" s="122">
        <v>41030000</v>
      </c>
      <c r="B87" s="124" t="s">
        <v>154</v>
      </c>
      <c r="C87" s="101">
        <f>SUM(C88:C92)</f>
        <v>30286000</v>
      </c>
      <c r="D87" s="101">
        <f>SUM(D88:D92)</f>
        <v>27974600</v>
      </c>
      <c r="E87" s="148">
        <f t="shared" si="11"/>
        <v>92.368090867067281</v>
      </c>
      <c r="F87" s="149">
        <f t="shared" si="12"/>
        <v>-2311400</v>
      </c>
      <c r="G87" s="163"/>
      <c r="H87" s="108"/>
      <c r="I87" s="151"/>
      <c r="J87" s="147">
        <f t="shared" si="23"/>
        <v>0</v>
      </c>
      <c r="K87" s="99">
        <f t="shared" si="21"/>
        <v>30286000</v>
      </c>
      <c r="L87" s="99">
        <f t="shared" si="22"/>
        <v>27974600</v>
      </c>
      <c r="M87" s="148">
        <f t="shared" si="16"/>
        <v>92.368090867067281</v>
      </c>
      <c r="N87" s="101">
        <f t="shared" si="17"/>
        <v>-2311400</v>
      </c>
    </row>
    <row r="88" spans="1:14" ht="33.6" customHeight="1">
      <c r="A88" s="125">
        <v>41033900</v>
      </c>
      <c r="B88" s="126" t="s">
        <v>216</v>
      </c>
      <c r="C88" s="162">
        <v>30286000</v>
      </c>
      <c r="D88" s="106">
        <v>27974600</v>
      </c>
      <c r="E88" s="151">
        <f t="shared" si="11"/>
        <v>92.368090867067281</v>
      </c>
      <c r="F88" s="152">
        <f t="shared" si="12"/>
        <v>-2311400</v>
      </c>
      <c r="G88" s="163"/>
      <c r="H88" s="108"/>
      <c r="I88" s="151"/>
      <c r="J88" s="147">
        <f t="shared" si="23"/>
        <v>0</v>
      </c>
      <c r="K88" s="106">
        <f t="shared" si="21"/>
        <v>30286000</v>
      </c>
      <c r="L88" s="106">
        <f t="shared" si="22"/>
        <v>27974600</v>
      </c>
      <c r="M88" s="151">
        <f t="shared" si="16"/>
        <v>92.368090867067281</v>
      </c>
      <c r="N88" s="108">
        <f t="shared" si="17"/>
        <v>-2311400</v>
      </c>
    </row>
    <row r="89" spans="1:14" ht="50.45" hidden="1" customHeight="1">
      <c r="A89" s="125">
        <v>41034500</v>
      </c>
      <c r="B89" s="126" t="s">
        <v>326</v>
      </c>
      <c r="C89" s="108"/>
      <c r="D89" s="162"/>
      <c r="E89" s="151"/>
      <c r="F89" s="152">
        <f t="shared" si="12"/>
        <v>0</v>
      </c>
      <c r="G89" s="163"/>
      <c r="H89" s="108"/>
      <c r="I89" s="151"/>
      <c r="J89" s="147">
        <f t="shared" si="23"/>
        <v>0</v>
      </c>
      <c r="K89" s="106">
        <f t="shared" si="21"/>
        <v>0</v>
      </c>
      <c r="L89" s="106">
        <f t="shared" si="22"/>
        <v>0</v>
      </c>
      <c r="M89" s="151">
        <f t="shared" si="16"/>
        <v>0</v>
      </c>
      <c r="N89" s="108">
        <f t="shared" si="17"/>
        <v>0</v>
      </c>
    </row>
    <row r="90" spans="1:14" ht="45" hidden="1" customHeight="1">
      <c r="A90" s="125">
        <v>41035200</v>
      </c>
      <c r="B90" s="126" t="s">
        <v>308</v>
      </c>
      <c r="C90" s="108"/>
      <c r="D90" s="162"/>
      <c r="E90" s="151">
        <f t="shared" si="11"/>
        <v>0</v>
      </c>
      <c r="F90" s="152">
        <f t="shared" si="12"/>
        <v>0</v>
      </c>
      <c r="G90" s="163"/>
      <c r="H90" s="108"/>
      <c r="I90" s="151"/>
      <c r="J90" s="147">
        <f t="shared" si="23"/>
        <v>0</v>
      </c>
      <c r="K90" s="106">
        <f t="shared" si="21"/>
        <v>0</v>
      </c>
      <c r="L90" s="106">
        <f t="shared" si="22"/>
        <v>0</v>
      </c>
      <c r="M90" s="151">
        <f t="shared" si="16"/>
        <v>0</v>
      </c>
      <c r="N90" s="108">
        <f t="shared" si="17"/>
        <v>0</v>
      </c>
    </row>
    <row r="91" spans="1:14" ht="69" hidden="1" customHeight="1">
      <c r="A91" s="125">
        <v>41035500</v>
      </c>
      <c r="B91" s="126" t="s">
        <v>309</v>
      </c>
      <c r="C91" s="108"/>
      <c r="D91" s="162"/>
      <c r="E91" s="151">
        <f t="shared" si="11"/>
        <v>0</v>
      </c>
      <c r="F91" s="152">
        <f t="shared" si="12"/>
        <v>0</v>
      </c>
      <c r="G91" s="163"/>
      <c r="H91" s="108"/>
      <c r="I91" s="151"/>
      <c r="J91" s="147">
        <f t="shared" si="23"/>
        <v>0</v>
      </c>
      <c r="K91" s="106">
        <f t="shared" si="21"/>
        <v>0</v>
      </c>
      <c r="L91" s="106">
        <f t="shared" si="22"/>
        <v>0</v>
      </c>
      <c r="M91" s="151">
        <f t="shared" si="16"/>
        <v>0</v>
      </c>
      <c r="N91" s="108">
        <f t="shared" si="17"/>
        <v>0</v>
      </c>
    </row>
    <row r="92" spans="1:14" ht="72.599999999999994" hidden="1" customHeight="1">
      <c r="A92" s="125">
        <v>41035600</v>
      </c>
      <c r="B92" s="126" t="s">
        <v>310</v>
      </c>
      <c r="C92" s="108"/>
      <c r="D92" s="162"/>
      <c r="E92" s="151">
        <f t="shared" si="11"/>
        <v>0</v>
      </c>
      <c r="F92" s="152">
        <f t="shared" si="12"/>
        <v>0</v>
      </c>
      <c r="G92" s="163"/>
      <c r="H92" s="108"/>
      <c r="I92" s="151"/>
      <c r="J92" s="147">
        <f t="shared" si="23"/>
        <v>0</v>
      </c>
      <c r="K92" s="106">
        <f t="shared" si="21"/>
        <v>0</v>
      </c>
      <c r="L92" s="106">
        <f t="shared" si="22"/>
        <v>0</v>
      </c>
      <c r="M92" s="151">
        <f t="shared" si="16"/>
        <v>0</v>
      </c>
      <c r="N92" s="108">
        <f t="shared" si="17"/>
        <v>0</v>
      </c>
    </row>
    <row r="93" spans="1:14" ht="27.6" customHeight="1">
      <c r="A93" s="122">
        <v>41040000</v>
      </c>
      <c r="B93" s="123" t="s">
        <v>217</v>
      </c>
      <c r="C93" s="101">
        <f>SUM(C94:C96)</f>
        <v>1145517</v>
      </c>
      <c r="D93" s="101">
        <f>SUM(D94:D96)</f>
        <v>718551</v>
      </c>
      <c r="E93" s="148">
        <f t="shared" si="11"/>
        <v>62.727222729998765</v>
      </c>
      <c r="F93" s="149">
        <f t="shared" si="12"/>
        <v>-426966</v>
      </c>
      <c r="G93" s="163"/>
      <c r="H93" s="108"/>
      <c r="I93" s="151"/>
      <c r="J93" s="147">
        <f t="shared" si="23"/>
        <v>0</v>
      </c>
      <c r="K93" s="99">
        <f t="shared" si="21"/>
        <v>1145517</v>
      </c>
      <c r="L93" s="99">
        <f t="shared" si="22"/>
        <v>718551</v>
      </c>
      <c r="M93" s="148">
        <f t="shared" si="16"/>
        <v>62.727222729998765</v>
      </c>
      <c r="N93" s="101">
        <f t="shared" si="17"/>
        <v>-426966</v>
      </c>
    </row>
    <row r="94" spans="1:14" ht="76.150000000000006" customHeight="1">
      <c r="A94" s="125">
        <v>41040200</v>
      </c>
      <c r="B94" s="127" t="s">
        <v>218</v>
      </c>
      <c r="C94" s="162">
        <v>751500</v>
      </c>
      <c r="D94" s="106">
        <v>580500</v>
      </c>
      <c r="E94" s="151">
        <f t="shared" si="11"/>
        <v>77.245508982035929</v>
      </c>
      <c r="F94" s="152">
        <f t="shared" si="12"/>
        <v>-171000</v>
      </c>
      <c r="G94" s="163"/>
      <c r="H94" s="108"/>
      <c r="I94" s="151"/>
      <c r="J94" s="147">
        <f t="shared" si="23"/>
        <v>0</v>
      </c>
      <c r="K94" s="106">
        <f t="shared" si="21"/>
        <v>751500</v>
      </c>
      <c r="L94" s="106">
        <f t="shared" si="22"/>
        <v>580500</v>
      </c>
      <c r="M94" s="151">
        <f t="shared" si="16"/>
        <v>77.245508982035929</v>
      </c>
      <c r="N94" s="108">
        <f t="shared" si="17"/>
        <v>-171000</v>
      </c>
    </row>
    <row r="95" spans="1:14" ht="18.600000000000001" customHeight="1">
      <c r="A95" s="125">
        <v>41040400</v>
      </c>
      <c r="B95" s="127" t="s">
        <v>305</v>
      </c>
      <c r="C95" s="162">
        <v>184617</v>
      </c>
      <c r="D95" s="106">
        <v>138051</v>
      </c>
      <c r="E95" s="151"/>
      <c r="F95" s="152">
        <f t="shared" si="12"/>
        <v>-46566</v>
      </c>
      <c r="G95" s="163"/>
      <c r="H95" s="108"/>
      <c r="I95" s="151"/>
      <c r="J95" s="147">
        <f t="shared" si="23"/>
        <v>0</v>
      </c>
      <c r="K95" s="106"/>
      <c r="L95" s="106">
        <f t="shared" si="22"/>
        <v>138051</v>
      </c>
      <c r="M95" s="151"/>
      <c r="N95" s="108">
        <f t="shared" si="17"/>
        <v>138051</v>
      </c>
    </row>
    <row r="96" spans="1:14" ht="108.6" customHeight="1">
      <c r="A96" s="125">
        <v>41040500</v>
      </c>
      <c r="B96" s="127" t="s">
        <v>220</v>
      </c>
      <c r="C96" s="162">
        <v>209400</v>
      </c>
      <c r="D96" s="162"/>
      <c r="E96" s="151">
        <f t="shared" si="11"/>
        <v>0</v>
      </c>
      <c r="F96" s="152">
        <f t="shared" si="12"/>
        <v>-209400</v>
      </c>
      <c r="G96" s="163"/>
      <c r="H96" s="108"/>
      <c r="I96" s="151"/>
      <c r="J96" s="147">
        <f t="shared" si="23"/>
        <v>0</v>
      </c>
      <c r="K96" s="106">
        <f t="shared" si="21"/>
        <v>209400</v>
      </c>
      <c r="L96" s="106">
        <f t="shared" si="22"/>
        <v>0</v>
      </c>
      <c r="M96" s="151">
        <f t="shared" si="16"/>
        <v>0</v>
      </c>
      <c r="N96" s="108">
        <f t="shared" si="17"/>
        <v>-209400</v>
      </c>
    </row>
    <row r="97" spans="1:14" ht="27.6" customHeight="1">
      <c r="A97" s="122">
        <v>41050000</v>
      </c>
      <c r="B97" s="123" t="s">
        <v>219</v>
      </c>
      <c r="C97" s="101">
        <f>SUM(C98:C104)</f>
        <v>53600</v>
      </c>
      <c r="D97" s="101">
        <f>SUM(D98:D104)</f>
        <v>103981.15</v>
      </c>
      <c r="E97" s="148">
        <f t="shared" si="11"/>
        <v>193.9946828358209</v>
      </c>
      <c r="F97" s="149">
        <f t="shared" si="12"/>
        <v>50381.149999999994</v>
      </c>
      <c r="G97" s="153">
        <f>G98+G102+G103+G104+G100</f>
        <v>0</v>
      </c>
      <c r="H97" s="153">
        <f>H101+H103</f>
        <v>1050000</v>
      </c>
      <c r="I97" s="153">
        <f t="shared" ref="I97" si="24">I98+I102+I103+I104+I100</f>
        <v>0</v>
      </c>
      <c r="J97" s="147">
        <f t="shared" si="23"/>
        <v>1050000</v>
      </c>
      <c r="K97" s="99">
        <f t="shared" si="21"/>
        <v>53600</v>
      </c>
      <c r="L97" s="99">
        <f t="shared" si="22"/>
        <v>1153981.1499999999</v>
      </c>
      <c r="M97" s="148">
        <f t="shared" si="16"/>
        <v>2152.9499067164179</v>
      </c>
      <c r="N97" s="101">
        <f t="shared" si="17"/>
        <v>1100381.1499999999</v>
      </c>
    </row>
    <row r="98" spans="1:14" ht="57" customHeight="1">
      <c r="A98" s="125">
        <v>41051200</v>
      </c>
      <c r="B98" s="126" t="s">
        <v>50</v>
      </c>
      <c r="C98" s="162">
        <v>53600</v>
      </c>
      <c r="D98" s="162">
        <v>45900</v>
      </c>
      <c r="E98" s="151">
        <f t="shared" si="11"/>
        <v>85.634328358208961</v>
      </c>
      <c r="F98" s="152">
        <f t="shared" si="12"/>
        <v>-7700</v>
      </c>
      <c r="G98" s="163"/>
      <c r="H98" s="108"/>
      <c r="I98" s="151"/>
      <c r="J98" s="147">
        <f t="shared" si="23"/>
        <v>0</v>
      </c>
      <c r="K98" s="106">
        <f t="shared" si="21"/>
        <v>53600</v>
      </c>
      <c r="L98" s="106">
        <f t="shared" si="22"/>
        <v>45900</v>
      </c>
      <c r="M98" s="151">
        <f t="shared" si="16"/>
        <v>85.634328358208961</v>
      </c>
      <c r="N98" s="108">
        <f t="shared" si="17"/>
        <v>-7700</v>
      </c>
    </row>
    <row r="99" spans="1:14" ht="69.599999999999994" hidden="1" customHeight="1">
      <c r="A99" s="125">
        <v>41051400</v>
      </c>
      <c r="B99" s="126" t="s">
        <v>311</v>
      </c>
      <c r="C99" s="108"/>
      <c r="D99" s="162"/>
      <c r="E99" s="151"/>
      <c r="F99" s="152">
        <f t="shared" si="12"/>
        <v>0</v>
      </c>
      <c r="G99" s="163"/>
      <c r="H99" s="108"/>
      <c r="I99" s="151"/>
      <c r="J99" s="147">
        <f t="shared" si="23"/>
        <v>0</v>
      </c>
      <c r="K99" s="106">
        <f t="shared" si="21"/>
        <v>0</v>
      </c>
      <c r="L99" s="106">
        <f t="shared" si="22"/>
        <v>0</v>
      </c>
      <c r="M99" s="151"/>
      <c r="N99" s="108">
        <f t="shared" si="17"/>
        <v>0</v>
      </c>
    </row>
    <row r="100" spans="1:14" ht="56.45" hidden="1" customHeight="1">
      <c r="A100" s="125">
        <v>41053500</v>
      </c>
      <c r="B100" s="111" t="s">
        <v>327</v>
      </c>
      <c r="C100" s="108"/>
      <c r="D100" s="162"/>
      <c r="E100" s="151"/>
      <c r="F100" s="152">
        <f t="shared" si="12"/>
        <v>0</v>
      </c>
      <c r="G100" s="163"/>
      <c r="H100" s="108"/>
      <c r="I100" s="151"/>
      <c r="J100" s="150">
        <f t="shared" si="23"/>
        <v>0</v>
      </c>
      <c r="K100" s="106">
        <f t="shared" si="21"/>
        <v>0</v>
      </c>
      <c r="L100" s="106">
        <f t="shared" si="22"/>
        <v>0</v>
      </c>
      <c r="M100" s="151"/>
      <c r="N100" s="108">
        <f t="shared" si="17"/>
        <v>0</v>
      </c>
    </row>
    <row r="101" spans="1:14" ht="56.45" customHeight="1">
      <c r="A101" s="125">
        <v>41053400</v>
      </c>
      <c r="B101" s="126" t="s">
        <v>359</v>
      </c>
      <c r="C101" s="108"/>
      <c r="D101" s="162"/>
      <c r="E101" s="151"/>
      <c r="F101" s="152"/>
      <c r="G101" s="163"/>
      <c r="H101" s="108">
        <v>1000000</v>
      </c>
      <c r="I101" s="151"/>
      <c r="J101" s="150"/>
      <c r="K101" s="106"/>
      <c r="L101" s="106">
        <f t="shared" si="22"/>
        <v>1000000</v>
      </c>
      <c r="M101" s="151"/>
      <c r="N101" s="108">
        <f t="shared" si="17"/>
        <v>1000000</v>
      </c>
    </row>
    <row r="102" spans="1:14" ht="70.900000000000006" customHeight="1">
      <c r="A102" s="125">
        <v>41051700</v>
      </c>
      <c r="B102" s="126" t="s">
        <v>345</v>
      </c>
      <c r="C102" s="108"/>
      <c r="D102" s="162">
        <v>58081.15</v>
      </c>
      <c r="E102" s="151"/>
      <c r="F102" s="152">
        <f t="shared" si="12"/>
        <v>58081.15</v>
      </c>
      <c r="G102" s="163"/>
      <c r="H102" s="108"/>
      <c r="I102" s="151"/>
      <c r="J102" s="150">
        <f t="shared" si="23"/>
        <v>0</v>
      </c>
      <c r="K102" s="106">
        <f t="shared" si="21"/>
        <v>0</v>
      </c>
      <c r="L102" s="106">
        <f t="shared" si="22"/>
        <v>58081.15</v>
      </c>
      <c r="M102" s="151">
        <f t="shared" si="16"/>
        <v>0</v>
      </c>
      <c r="N102" s="108">
        <f t="shared" si="17"/>
        <v>58081.15</v>
      </c>
    </row>
    <row r="103" spans="1:14" ht="22.15" customHeight="1">
      <c r="A103" s="125">
        <v>41053900</v>
      </c>
      <c r="B103" s="126" t="s">
        <v>155</v>
      </c>
      <c r="C103" s="108"/>
      <c r="D103" s="162"/>
      <c r="E103" s="151">
        <f t="shared" si="11"/>
        <v>0</v>
      </c>
      <c r="F103" s="152">
        <f t="shared" si="12"/>
        <v>0</v>
      </c>
      <c r="G103" s="163"/>
      <c r="H103" s="108">
        <v>50000</v>
      </c>
      <c r="I103" s="151"/>
      <c r="J103" s="147">
        <f t="shared" si="23"/>
        <v>50000</v>
      </c>
      <c r="K103" s="99">
        <f t="shared" si="21"/>
        <v>0</v>
      </c>
      <c r="L103" s="222">
        <f t="shared" si="22"/>
        <v>50000</v>
      </c>
      <c r="M103" s="148">
        <f t="shared" si="16"/>
        <v>0</v>
      </c>
      <c r="N103" s="101">
        <f t="shared" si="17"/>
        <v>50000</v>
      </c>
    </row>
    <row r="104" spans="1:14" ht="73.150000000000006" hidden="1" customHeight="1">
      <c r="A104" s="115">
        <v>41055000</v>
      </c>
      <c r="B104" s="60" t="s">
        <v>270</v>
      </c>
      <c r="C104" s="108"/>
      <c r="D104" s="162"/>
      <c r="E104" s="151">
        <f t="shared" si="11"/>
        <v>0</v>
      </c>
      <c r="F104" s="152">
        <f t="shared" si="12"/>
        <v>0</v>
      </c>
      <c r="G104" s="163"/>
      <c r="H104" s="108"/>
      <c r="I104" s="151"/>
      <c r="J104" s="147">
        <f t="shared" si="23"/>
        <v>0</v>
      </c>
      <c r="K104" s="106">
        <f t="shared" si="21"/>
        <v>0</v>
      </c>
      <c r="L104" s="106">
        <f t="shared" si="22"/>
        <v>0</v>
      </c>
      <c r="M104" s="151">
        <f t="shared" si="16"/>
        <v>0</v>
      </c>
      <c r="N104" s="108">
        <f t="shared" si="17"/>
        <v>0</v>
      </c>
    </row>
    <row r="105" spans="1:14" s="2" customFormat="1" ht="49.15" customHeight="1">
      <c r="A105" s="208"/>
      <c r="B105" s="209" t="s">
        <v>52</v>
      </c>
      <c r="C105" s="210">
        <f>C106+C135</f>
        <v>55356044.930000007</v>
      </c>
      <c r="D105" s="210">
        <f>D106+D135</f>
        <v>58677292.259999998</v>
      </c>
      <c r="E105" s="187">
        <f t="shared" si="11"/>
        <v>105.99979159313106</v>
      </c>
      <c r="F105" s="210">
        <f>F106+F135</f>
        <v>3321247.3299999973</v>
      </c>
      <c r="G105" s="210">
        <f>G106+G135</f>
        <v>1438944.52</v>
      </c>
      <c r="H105" s="210">
        <f>H106+H135</f>
        <v>5433853.2400000002</v>
      </c>
      <c r="I105" s="187">
        <f t="shared" si="13"/>
        <v>377.62771006626446</v>
      </c>
      <c r="J105" s="210">
        <f>J106+J135</f>
        <v>3425928.8099999996</v>
      </c>
      <c r="K105" s="210">
        <f>K106+K135</f>
        <v>56794989.450000003</v>
      </c>
      <c r="L105" s="210">
        <f>L106+L135</f>
        <v>65736745.5</v>
      </c>
      <c r="M105" s="187">
        <f t="shared" si="16"/>
        <v>115.74391708950304</v>
      </c>
      <c r="N105" s="210">
        <f>N106+N135</f>
        <v>8941756.0499999933</v>
      </c>
    </row>
    <row r="106" spans="1:14" s="2" customFormat="1">
      <c r="A106" s="62">
        <v>2000</v>
      </c>
      <c r="B106" s="167" t="s">
        <v>53</v>
      </c>
      <c r="C106" s="149">
        <f>C107+C111+C126+C130+C134</f>
        <v>55356044.930000007</v>
      </c>
      <c r="D106" s="149">
        <f>D107+D111+D126+D130+D134</f>
        <v>58677292.259999998</v>
      </c>
      <c r="E106" s="148">
        <f t="shared" si="11"/>
        <v>105.99979159313106</v>
      </c>
      <c r="F106" s="149">
        <f>F107+F111+F126+F130+F134</f>
        <v>3321247.3299999973</v>
      </c>
      <c r="G106" s="149">
        <f>G107+G111+G126+G130+G134</f>
        <v>347693.06</v>
      </c>
      <c r="H106" s="149">
        <f>H107+H111+H126+H130+H134</f>
        <v>1658194.0299999998</v>
      </c>
      <c r="I106" s="148">
        <f t="shared" si="13"/>
        <v>476.91318026307448</v>
      </c>
      <c r="J106" s="149">
        <f>J107+J111+J126+J130+J134</f>
        <v>1310500.9699999997</v>
      </c>
      <c r="K106" s="149">
        <f>K107+K111+K126+K130+K134</f>
        <v>55703737.990000002</v>
      </c>
      <c r="L106" s="149">
        <f>L107+L111+L126+L130+L134</f>
        <v>60335486.289999999</v>
      </c>
      <c r="M106" s="148">
        <f t="shared" si="16"/>
        <v>108.31496855889904</v>
      </c>
      <c r="N106" s="149">
        <f>N107+N111+N126+N130+N134</f>
        <v>4631748.2999999942</v>
      </c>
    </row>
    <row r="107" spans="1:14" s="2" customFormat="1" ht="25.5">
      <c r="A107" s="62">
        <v>2100</v>
      </c>
      <c r="B107" s="167" t="s">
        <v>54</v>
      </c>
      <c r="C107" s="168">
        <f>C108+C110</f>
        <v>49552939.870000005</v>
      </c>
      <c r="D107" s="168">
        <f>D108+D110</f>
        <v>50867791.390000001</v>
      </c>
      <c r="E107" s="148">
        <f t="shared" si="11"/>
        <v>102.65342787622582</v>
      </c>
      <c r="F107" s="168">
        <f>F108+F110</f>
        <v>1314851.5199999977</v>
      </c>
      <c r="G107" s="168">
        <f>G108+G110</f>
        <v>257008.08000000002</v>
      </c>
      <c r="H107" s="168">
        <f>H108+H110</f>
        <v>182337.54</v>
      </c>
      <c r="I107" s="148">
        <f t="shared" si="13"/>
        <v>70.946228616625589</v>
      </c>
      <c r="J107" s="168">
        <f>J108+J110</f>
        <v>-74670.539999999994</v>
      </c>
      <c r="K107" s="168">
        <f>K108+K110</f>
        <v>49809947.950000003</v>
      </c>
      <c r="L107" s="168">
        <f>L108+L110</f>
        <v>51050128.93</v>
      </c>
      <c r="M107" s="148">
        <f t="shared" si="16"/>
        <v>102.48982589029185</v>
      </c>
      <c r="N107" s="168">
        <f>N108+N110</f>
        <v>1240180.9799999949</v>
      </c>
    </row>
    <row r="108" spans="1:14" s="2" customFormat="1">
      <c r="A108" s="62">
        <v>2110</v>
      </c>
      <c r="B108" s="167" t="s">
        <v>55</v>
      </c>
      <c r="C108" s="168">
        <f>C109</f>
        <v>40481324.090000004</v>
      </c>
      <c r="D108" s="168">
        <f>D109</f>
        <v>41466097.710000001</v>
      </c>
      <c r="E108" s="148">
        <f t="shared" si="11"/>
        <v>102.43266158441509</v>
      </c>
      <c r="F108" s="168">
        <f>F109</f>
        <v>984773.61999999732</v>
      </c>
      <c r="G108" s="168">
        <f>G109</f>
        <v>204908.03</v>
      </c>
      <c r="H108" s="168">
        <f>H109</f>
        <v>145612.04</v>
      </c>
      <c r="I108" s="148">
        <f t="shared" si="13"/>
        <v>71.062144319087935</v>
      </c>
      <c r="J108" s="168">
        <f>J109</f>
        <v>-59295.989999999991</v>
      </c>
      <c r="K108" s="168">
        <f>K109</f>
        <v>40686232.120000005</v>
      </c>
      <c r="L108" s="168">
        <f>L109</f>
        <v>41611709.75</v>
      </c>
      <c r="M108" s="148">
        <f t="shared" si="16"/>
        <v>102.27467027978996</v>
      </c>
      <c r="N108" s="168">
        <f>N109</f>
        <v>925477.62999999523</v>
      </c>
    </row>
    <row r="109" spans="1:14">
      <c r="A109" s="169">
        <v>2111</v>
      </c>
      <c r="B109" s="170" t="s">
        <v>56</v>
      </c>
      <c r="C109" s="158">
        <v>40481324.090000004</v>
      </c>
      <c r="D109" s="158">
        <v>41466097.710000001</v>
      </c>
      <c r="E109" s="151">
        <f t="shared" si="11"/>
        <v>102.43266158441509</v>
      </c>
      <c r="F109" s="152">
        <f t="shared" si="12"/>
        <v>984773.61999999732</v>
      </c>
      <c r="G109" s="158">
        <v>204908.03</v>
      </c>
      <c r="H109" s="158">
        <v>145612.04</v>
      </c>
      <c r="I109" s="151">
        <f t="shared" si="13"/>
        <v>71.062144319087935</v>
      </c>
      <c r="J109" s="150">
        <f t="shared" si="19"/>
        <v>-59295.989999999991</v>
      </c>
      <c r="K109" s="106">
        <f t="shared" si="15"/>
        <v>40686232.120000005</v>
      </c>
      <c r="L109" s="106">
        <f>D109+H109</f>
        <v>41611709.75</v>
      </c>
      <c r="M109" s="151">
        <f t="shared" si="16"/>
        <v>102.27467027978996</v>
      </c>
      <c r="N109" s="108">
        <f t="shared" si="17"/>
        <v>925477.62999999523</v>
      </c>
    </row>
    <row r="110" spans="1:14">
      <c r="A110" s="169">
        <v>2120</v>
      </c>
      <c r="B110" s="170" t="s">
        <v>57</v>
      </c>
      <c r="C110" s="158">
        <v>9071615.7799999993</v>
      </c>
      <c r="D110" s="158">
        <v>9401693.6799999997</v>
      </c>
      <c r="E110" s="151">
        <f t="shared" ref="E110:E171" si="25">IF(C110=0,0,D110/C110*100)</f>
        <v>103.63857892579308</v>
      </c>
      <c r="F110" s="152">
        <f>D110-C110</f>
        <v>330077.90000000037</v>
      </c>
      <c r="G110" s="158">
        <v>52100.05</v>
      </c>
      <c r="H110" s="158">
        <v>36725.5</v>
      </c>
      <c r="I110" s="151">
        <f t="shared" si="13"/>
        <v>70.490335421942973</v>
      </c>
      <c r="J110" s="150">
        <f t="shared" si="19"/>
        <v>-15374.550000000003</v>
      </c>
      <c r="K110" s="106">
        <f t="shared" si="15"/>
        <v>9123715.8300000001</v>
      </c>
      <c r="L110" s="106">
        <f>D110+H110</f>
        <v>9438419.1799999997</v>
      </c>
      <c r="M110" s="151">
        <f t="shared" si="16"/>
        <v>103.44928925740116</v>
      </c>
      <c r="N110" s="108">
        <f t="shared" si="17"/>
        <v>314703.34999999963</v>
      </c>
    </row>
    <row r="111" spans="1:14" s="2" customFormat="1">
      <c r="A111" s="62">
        <v>2200</v>
      </c>
      <c r="B111" s="167" t="s">
        <v>58</v>
      </c>
      <c r="C111" s="168">
        <f>SUM(C112:C116)+C117+C123</f>
        <v>4505621.46</v>
      </c>
      <c r="D111" s="168">
        <f>SUM(D112:D116)+D117+D123</f>
        <v>6020971.129999999</v>
      </c>
      <c r="E111" s="148">
        <f t="shared" si="25"/>
        <v>133.63242303981744</v>
      </c>
      <c r="F111" s="168">
        <f t="shared" ref="F111:N111" si="26">SUM(F112:F116)+F117+F123</f>
        <v>1515349.6699999995</v>
      </c>
      <c r="G111" s="168">
        <f t="shared" si="26"/>
        <v>90684.98</v>
      </c>
      <c r="H111" s="168">
        <f t="shared" si="26"/>
        <v>1475856.4899999998</v>
      </c>
      <c r="I111" s="148">
        <f t="shared" si="13"/>
        <v>1627.4541715728446</v>
      </c>
      <c r="J111" s="168">
        <f>SUM(J112:J116)+J117+J123</f>
        <v>1385171.5099999998</v>
      </c>
      <c r="K111" s="168">
        <f>SUM(K112:K116)+K117+K123</f>
        <v>4596306.4399999995</v>
      </c>
      <c r="L111" s="168">
        <f>SUM(L112:L116)+L117+L123</f>
        <v>7496827.6200000001</v>
      </c>
      <c r="M111" s="148">
        <f t="shared" si="16"/>
        <v>163.10547866778003</v>
      </c>
      <c r="N111" s="168">
        <f t="shared" si="26"/>
        <v>2900521.1799999997</v>
      </c>
    </row>
    <row r="112" spans="1:14" ht="25.5">
      <c r="A112" s="169">
        <v>2210</v>
      </c>
      <c r="B112" s="170" t="s">
        <v>59</v>
      </c>
      <c r="C112" s="158">
        <v>586159</v>
      </c>
      <c r="D112" s="158">
        <v>1180996.71</v>
      </c>
      <c r="E112" s="151">
        <f t="shared" si="25"/>
        <v>201.48060679781423</v>
      </c>
      <c r="F112" s="152">
        <f>D112-C112</f>
        <v>594837.71</v>
      </c>
      <c r="G112" s="158">
        <v>11400</v>
      </c>
      <c r="H112" s="158">
        <v>693120.22</v>
      </c>
      <c r="I112" s="151">
        <f t="shared" si="13"/>
        <v>6080.0019298245606</v>
      </c>
      <c r="J112" s="150">
        <f t="shared" si="19"/>
        <v>681720.22</v>
      </c>
      <c r="K112" s="106">
        <f t="shared" si="15"/>
        <v>597559</v>
      </c>
      <c r="L112" s="106">
        <f>D112+H112</f>
        <v>1874116.93</v>
      </c>
      <c r="M112" s="151">
        <f t="shared" si="16"/>
        <v>313.6287680379678</v>
      </c>
      <c r="N112" s="108">
        <f t="shared" si="17"/>
        <v>1276557.93</v>
      </c>
    </row>
    <row r="113" spans="1:14" ht="14.45" customHeight="1">
      <c r="A113" s="169">
        <v>2220</v>
      </c>
      <c r="B113" s="170" t="s">
        <v>60</v>
      </c>
      <c r="C113" s="158"/>
      <c r="D113" s="158"/>
      <c r="E113" s="151">
        <f t="shared" si="25"/>
        <v>0</v>
      </c>
      <c r="F113" s="152">
        <f>D113-C113</f>
        <v>0</v>
      </c>
      <c r="G113" s="158"/>
      <c r="H113" s="158"/>
      <c r="I113" s="151">
        <f t="shared" si="13"/>
        <v>0</v>
      </c>
      <c r="J113" s="150">
        <f t="shared" si="19"/>
        <v>0</v>
      </c>
      <c r="K113" s="106">
        <f t="shared" si="15"/>
        <v>0</v>
      </c>
      <c r="L113" s="106">
        <f>D113+H113</f>
        <v>0</v>
      </c>
      <c r="M113" s="151">
        <f t="shared" si="16"/>
        <v>0</v>
      </c>
      <c r="N113" s="108">
        <f t="shared" si="17"/>
        <v>0</v>
      </c>
    </row>
    <row r="114" spans="1:14">
      <c r="A114" s="169">
        <v>2230</v>
      </c>
      <c r="B114" s="170" t="s">
        <v>61</v>
      </c>
      <c r="C114" s="158">
        <v>43161.11</v>
      </c>
      <c r="D114" s="158">
        <v>246038.71</v>
      </c>
      <c r="E114" s="151">
        <f t="shared" si="25"/>
        <v>570.04722538414785</v>
      </c>
      <c r="F114" s="152">
        <f>D114-C114</f>
        <v>202877.59999999998</v>
      </c>
      <c r="G114" s="158">
        <v>79284.98</v>
      </c>
      <c r="H114" s="158">
        <v>487610.14</v>
      </c>
      <c r="I114" s="151">
        <f t="shared" si="13"/>
        <v>615.00947594361503</v>
      </c>
      <c r="J114" s="150">
        <f t="shared" si="19"/>
        <v>408325.16000000003</v>
      </c>
      <c r="K114" s="106">
        <f t="shared" si="15"/>
        <v>122446.09</v>
      </c>
      <c r="L114" s="106">
        <f>D114+H114</f>
        <v>733648.85</v>
      </c>
      <c r="M114" s="151">
        <f t="shared" si="16"/>
        <v>599.1607000272528</v>
      </c>
      <c r="N114" s="108">
        <f t="shared" si="17"/>
        <v>611202.76</v>
      </c>
    </row>
    <row r="115" spans="1:14">
      <c r="A115" s="169">
        <v>2240</v>
      </c>
      <c r="B115" s="170" t="s">
        <v>62</v>
      </c>
      <c r="C115" s="158">
        <v>1067475.3799999999</v>
      </c>
      <c r="D115" s="158">
        <v>1679815.89</v>
      </c>
      <c r="E115" s="151">
        <f t="shared" si="25"/>
        <v>157.36343165122929</v>
      </c>
      <c r="F115" s="152">
        <f>D115-C115</f>
        <v>612340.51</v>
      </c>
      <c r="G115" s="163"/>
      <c r="H115" s="158">
        <v>283624.43</v>
      </c>
      <c r="I115" s="151">
        <f t="shared" si="13"/>
        <v>0</v>
      </c>
      <c r="J115" s="150">
        <f t="shared" si="19"/>
        <v>283624.43</v>
      </c>
      <c r="K115" s="106">
        <f t="shared" si="15"/>
        <v>1067475.3799999999</v>
      </c>
      <c r="L115" s="106">
        <f>D115+H115</f>
        <v>1963440.3199999998</v>
      </c>
      <c r="M115" s="151">
        <f t="shared" si="16"/>
        <v>183.93307768840532</v>
      </c>
      <c r="N115" s="108">
        <f t="shared" si="17"/>
        <v>895964.94</v>
      </c>
    </row>
    <row r="116" spans="1:14">
      <c r="A116" s="169">
        <v>2250</v>
      </c>
      <c r="B116" s="170" t="s">
        <v>63</v>
      </c>
      <c r="C116" s="163"/>
      <c r="D116" s="158"/>
      <c r="E116" s="151">
        <f t="shared" si="25"/>
        <v>0</v>
      </c>
      <c r="F116" s="152">
        <f>D116-C116</f>
        <v>0</v>
      </c>
      <c r="G116" s="163"/>
      <c r="H116" s="158"/>
      <c r="I116" s="151">
        <f t="shared" si="13"/>
        <v>0</v>
      </c>
      <c r="J116" s="150">
        <f t="shared" si="19"/>
        <v>0</v>
      </c>
      <c r="K116" s="106">
        <f t="shared" si="15"/>
        <v>0</v>
      </c>
      <c r="L116" s="106">
        <f>D116+H116</f>
        <v>0</v>
      </c>
      <c r="M116" s="151">
        <f t="shared" si="16"/>
        <v>0</v>
      </c>
      <c r="N116" s="108">
        <f t="shared" si="17"/>
        <v>0</v>
      </c>
    </row>
    <row r="117" spans="1:14" s="2" customFormat="1" ht="25.5">
      <c r="A117" s="62">
        <v>2270</v>
      </c>
      <c r="B117" s="167" t="s">
        <v>64</v>
      </c>
      <c r="C117" s="168">
        <f>SUM(C118:C122)</f>
        <v>2808825.97</v>
      </c>
      <c r="D117" s="168">
        <f>SUM(D118:D122)</f>
        <v>2859719.82</v>
      </c>
      <c r="E117" s="148">
        <f t="shared" si="25"/>
        <v>101.81192606959553</v>
      </c>
      <c r="F117" s="168">
        <f>SUM(F118:F122)</f>
        <v>50893.849999999744</v>
      </c>
      <c r="G117" s="168">
        <f>SUM(G119:G122)</f>
        <v>0</v>
      </c>
      <c r="H117" s="168">
        <f>SUM(H118:H122)</f>
        <v>0</v>
      </c>
      <c r="I117" s="148">
        <f t="shared" ref="I117:I171" si="27">IF(G117=0,0,H117/G117*100)</f>
        <v>0</v>
      </c>
      <c r="J117" s="150">
        <f t="shared" si="19"/>
        <v>0</v>
      </c>
      <c r="K117" s="168">
        <f>SUM(K118:K122)</f>
        <v>2808825.97</v>
      </c>
      <c r="L117" s="168">
        <f>SUM(L118:L122)</f>
        <v>2859719.82</v>
      </c>
      <c r="M117" s="148">
        <f t="shared" si="16"/>
        <v>101.81192606959553</v>
      </c>
      <c r="N117" s="168">
        <f>SUM(N118:N122)</f>
        <v>50893.849999999744</v>
      </c>
    </row>
    <row r="118" spans="1:14">
      <c r="A118" s="169">
        <v>2271</v>
      </c>
      <c r="B118" s="170" t="s">
        <v>65</v>
      </c>
      <c r="C118" s="163"/>
      <c r="D118" s="158"/>
      <c r="E118" s="151">
        <f t="shared" si="25"/>
        <v>0</v>
      </c>
      <c r="F118" s="152">
        <f>D118-C118</f>
        <v>0</v>
      </c>
      <c r="G118" s="171">
        <v>0</v>
      </c>
      <c r="H118" s="154"/>
      <c r="I118" s="151">
        <f>IF(G119=0,0,H118/G119*100)</f>
        <v>0</v>
      </c>
      <c r="J118" s="150">
        <f t="shared" si="19"/>
        <v>0</v>
      </c>
      <c r="K118" s="106">
        <f>C118+G118</f>
        <v>0</v>
      </c>
      <c r="L118" s="106">
        <f>D118+H118</f>
        <v>0</v>
      </c>
      <c r="M118" s="151">
        <f t="shared" si="16"/>
        <v>0</v>
      </c>
      <c r="N118" s="108">
        <f t="shared" si="17"/>
        <v>0</v>
      </c>
    </row>
    <row r="119" spans="1:14" ht="25.5">
      <c r="A119" s="169">
        <v>2272</v>
      </c>
      <c r="B119" s="170" t="s">
        <v>66</v>
      </c>
      <c r="C119" s="163"/>
      <c r="D119" s="158"/>
      <c r="E119" s="151">
        <f t="shared" si="25"/>
        <v>0</v>
      </c>
      <c r="F119" s="152">
        <f>D119-C119</f>
        <v>0</v>
      </c>
      <c r="G119" s="163"/>
      <c r="H119" s="158"/>
      <c r="I119" s="148">
        <f t="shared" si="27"/>
        <v>0</v>
      </c>
      <c r="J119" s="150">
        <f t="shared" ref="J119:J122" si="28">H119-G119</f>
        <v>0</v>
      </c>
      <c r="K119" s="106">
        <f t="shared" si="15"/>
        <v>0</v>
      </c>
      <c r="L119" s="106">
        <f t="shared" ref="L119:L171" si="29">D119+H119</f>
        <v>0</v>
      </c>
      <c r="M119" s="151">
        <f t="shared" ref="M119:M171" si="30">IF(K119=0,0,L119/K119*100)</f>
        <v>0</v>
      </c>
      <c r="N119" s="108">
        <f t="shared" ref="N119:N171" si="31">L119-K119</f>
        <v>0</v>
      </c>
    </row>
    <row r="120" spans="1:14">
      <c r="A120" s="169">
        <v>2273</v>
      </c>
      <c r="B120" s="170" t="s">
        <v>67</v>
      </c>
      <c r="C120" s="158">
        <v>918613.01</v>
      </c>
      <c r="D120" s="158">
        <v>934852.19</v>
      </c>
      <c r="E120" s="151">
        <f t="shared" si="25"/>
        <v>101.76779338232973</v>
      </c>
      <c r="F120" s="152">
        <f>D120-C120</f>
        <v>16239.179999999935</v>
      </c>
      <c r="G120" s="163"/>
      <c r="H120" s="158"/>
      <c r="I120" s="151">
        <f t="shared" si="27"/>
        <v>0</v>
      </c>
      <c r="J120" s="150">
        <f t="shared" si="28"/>
        <v>0</v>
      </c>
      <c r="K120" s="106">
        <f t="shared" ref="K120:K171" si="32">C120+G120</f>
        <v>918613.01</v>
      </c>
      <c r="L120" s="106">
        <f t="shared" si="29"/>
        <v>934852.19</v>
      </c>
      <c r="M120" s="151">
        <f t="shared" si="30"/>
        <v>101.76779338232973</v>
      </c>
      <c r="N120" s="108">
        <f t="shared" si="31"/>
        <v>16239.179999999935</v>
      </c>
    </row>
    <row r="121" spans="1:14">
      <c r="A121" s="169">
        <v>2274</v>
      </c>
      <c r="B121" s="170" t="s">
        <v>68</v>
      </c>
      <c r="C121" s="158">
        <v>1714772.82</v>
      </c>
      <c r="D121" s="158">
        <v>1698389.63</v>
      </c>
      <c r="E121" s="151">
        <f t="shared" si="25"/>
        <v>99.044585392950182</v>
      </c>
      <c r="F121" s="152">
        <f>D121-C121</f>
        <v>-16383.190000000177</v>
      </c>
      <c r="G121" s="163"/>
      <c r="H121" s="158"/>
      <c r="I121" s="151">
        <f t="shared" si="27"/>
        <v>0</v>
      </c>
      <c r="J121" s="150">
        <f t="shared" si="28"/>
        <v>0</v>
      </c>
      <c r="K121" s="106">
        <f t="shared" si="32"/>
        <v>1714772.82</v>
      </c>
      <c r="L121" s="106">
        <f t="shared" si="29"/>
        <v>1698389.63</v>
      </c>
      <c r="M121" s="151">
        <f t="shared" si="30"/>
        <v>99.044585392950182</v>
      </c>
      <c r="N121" s="108">
        <f t="shared" si="31"/>
        <v>-16383.190000000177</v>
      </c>
    </row>
    <row r="122" spans="1:14">
      <c r="A122" s="169">
        <v>2275</v>
      </c>
      <c r="B122" s="170" t="s">
        <v>69</v>
      </c>
      <c r="C122" s="158">
        <v>175440.14</v>
      </c>
      <c r="D122" s="158">
        <v>226478</v>
      </c>
      <c r="E122" s="151">
        <f t="shared" si="25"/>
        <v>129.09132425452921</v>
      </c>
      <c r="F122" s="152">
        <f>D122-C122</f>
        <v>51037.859999999986</v>
      </c>
      <c r="G122" s="163"/>
      <c r="H122" s="158"/>
      <c r="I122" s="151">
        <f t="shared" si="27"/>
        <v>0</v>
      </c>
      <c r="J122" s="150">
        <f t="shared" si="28"/>
        <v>0</v>
      </c>
      <c r="K122" s="106">
        <f t="shared" si="32"/>
        <v>175440.14</v>
      </c>
      <c r="L122" s="106">
        <f t="shared" si="29"/>
        <v>226478</v>
      </c>
      <c r="M122" s="151">
        <f t="shared" si="30"/>
        <v>129.09132425452921</v>
      </c>
      <c r="N122" s="108">
        <f t="shared" si="31"/>
        <v>51037.859999999986</v>
      </c>
    </row>
    <row r="123" spans="1:14" s="2" customFormat="1" ht="38.25">
      <c r="A123" s="62">
        <v>2280</v>
      </c>
      <c r="B123" s="167" t="s">
        <v>70</v>
      </c>
      <c r="C123" s="172">
        <f>C124+C125</f>
        <v>0</v>
      </c>
      <c r="D123" s="172">
        <f>D124+D125</f>
        <v>54400</v>
      </c>
      <c r="E123" s="148">
        <f t="shared" si="25"/>
        <v>0</v>
      </c>
      <c r="F123" s="149">
        <f t="shared" ref="F123:F125" si="33">D123-C123</f>
        <v>54400</v>
      </c>
      <c r="G123" s="172">
        <f t="shared" ref="G123:H123" si="34">G124+G125</f>
        <v>0</v>
      </c>
      <c r="H123" s="172">
        <f t="shared" si="34"/>
        <v>11501.7</v>
      </c>
      <c r="I123" s="148">
        <f t="shared" si="27"/>
        <v>0</v>
      </c>
      <c r="J123" s="172">
        <f>J124+J125</f>
        <v>11501.7</v>
      </c>
      <c r="K123" s="172">
        <f>K124+K125</f>
        <v>0</v>
      </c>
      <c r="L123" s="172">
        <f>L124+L125</f>
        <v>65901.7</v>
      </c>
      <c r="M123" s="148">
        <f t="shared" si="30"/>
        <v>0</v>
      </c>
      <c r="N123" s="219">
        <f t="shared" si="31"/>
        <v>65901.7</v>
      </c>
    </row>
    <row r="124" spans="1:14" ht="38.25">
      <c r="A124" s="169">
        <v>2281</v>
      </c>
      <c r="B124" s="173" t="s">
        <v>71</v>
      </c>
      <c r="C124" s="163"/>
      <c r="D124" s="108">
        <v>54400</v>
      </c>
      <c r="E124" s="151">
        <f t="shared" si="25"/>
        <v>0</v>
      </c>
      <c r="F124" s="152">
        <f t="shared" si="33"/>
        <v>54400</v>
      </c>
      <c r="G124" s="108"/>
      <c r="H124" s="154">
        <v>11501.7</v>
      </c>
      <c r="I124" s="151">
        <f t="shared" si="27"/>
        <v>0</v>
      </c>
      <c r="J124" s="150">
        <f t="shared" ref="J124:J171" si="35">H124-G124</f>
        <v>11501.7</v>
      </c>
      <c r="K124" s="106">
        <f t="shared" si="32"/>
        <v>0</v>
      </c>
      <c r="L124" s="106">
        <f t="shared" si="29"/>
        <v>65901.7</v>
      </c>
      <c r="M124" s="151">
        <f t="shared" si="30"/>
        <v>0</v>
      </c>
      <c r="N124" s="108">
        <f t="shared" si="31"/>
        <v>65901.7</v>
      </c>
    </row>
    <row r="125" spans="1:14" ht="38.25">
      <c r="A125" s="169">
        <v>2282</v>
      </c>
      <c r="B125" s="170" t="s">
        <v>72</v>
      </c>
      <c r="C125" s="163"/>
      <c r="D125" s="158"/>
      <c r="E125" s="151">
        <f t="shared" si="25"/>
        <v>0</v>
      </c>
      <c r="F125" s="152">
        <f t="shared" si="33"/>
        <v>0</v>
      </c>
      <c r="G125" s="163"/>
      <c r="H125" s="253"/>
      <c r="I125" s="151">
        <f t="shared" si="27"/>
        <v>0</v>
      </c>
      <c r="J125" s="150">
        <f t="shared" si="35"/>
        <v>0</v>
      </c>
      <c r="K125" s="106">
        <f t="shared" si="32"/>
        <v>0</v>
      </c>
      <c r="L125" s="106">
        <f t="shared" si="29"/>
        <v>0</v>
      </c>
      <c r="M125" s="151">
        <f t="shared" si="30"/>
        <v>0</v>
      </c>
      <c r="N125" s="108">
        <f t="shared" si="31"/>
        <v>0</v>
      </c>
    </row>
    <row r="126" spans="1:14" s="2" customFormat="1">
      <c r="A126" s="62">
        <v>2600</v>
      </c>
      <c r="B126" s="167" t="s">
        <v>73</v>
      </c>
      <c r="C126" s="147">
        <f>SUM(C127:C129)</f>
        <v>536777.29</v>
      </c>
      <c r="D126" s="147">
        <f>SUM(D127:D129)</f>
        <v>850975.43</v>
      </c>
      <c r="E126" s="148">
        <f t="shared" si="25"/>
        <v>158.53417159284066</v>
      </c>
      <c r="F126" s="147">
        <f t="shared" ref="F126:N126" si="36">SUM(F127:F129)</f>
        <v>314198.14000000007</v>
      </c>
      <c r="G126" s="147">
        <f t="shared" si="36"/>
        <v>0</v>
      </c>
      <c r="H126" s="254">
        <f t="shared" si="36"/>
        <v>0</v>
      </c>
      <c r="I126" s="148">
        <f t="shared" si="27"/>
        <v>0</v>
      </c>
      <c r="J126" s="147">
        <f>SUM(J127:J129)</f>
        <v>0</v>
      </c>
      <c r="K126" s="147">
        <f>SUM(K127:K129)</f>
        <v>536777.29</v>
      </c>
      <c r="L126" s="147">
        <f>SUM(L127:L129)</f>
        <v>850975.43</v>
      </c>
      <c r="M126" s="148">
        <f t="shared" si="30"/>
        <v>158.53417159284066</v>
      </c>
      <c r="N126" s="147">
        <f t="shared" si="36"/>
        <v>314198.14000000007</v>
      </c>
    </row>
    <row r="127" spans="1:14" ht="25.5">
      <c r="A127" s="169">
        <v>2610</v>
      </c>
      <c r="B127" s="170" t="s">
        <v>74</v>
      </c>
      <c r="C127" s="158">
        <v>358877.29</v>
      </c>
      <c r="D127" s="158">
        <v>590975.43000000005</v>
      </c>
      <c r="E127" s="151">
        <f t="shared" si="25"/>
        <v>164.67339853129189</v>
      </c>
      <c r="F127" s="152">
        <f t="shared" ref="F127:F134" si="37">D127-C127</f>
        <v>232098.14000000007</v>
      </c>
      <c r="G127" s="163"/>
      <c r="H127" s="253"/>
      <c r="I127" s="151">
        <f t="shared" si="27"/>
        <v>0</v>
      </c>
      <c r="J127" s="150">
        <f t="shared" si="35"/>
        <v>0</v>
      </c>
      <c r="K127" s="106">
        <f t="shared" si="32"/>
        <v>358877.29</v>
      </c>
      <c r="L127" s="106">
        <f t="shared" si="29"/>
        <v>590975.43000000005</v>
      </c>
      <c r="M127" s="151">
        <f t="shared" si="30"/>
        <v>164.67339853129189</v>
      </c>
      <c r="N127" s="108">
        <f t="shared" si="31"/>
        <v>232098.14000000007</v>
      </c>
    </row>
    <row r="128" spans="1:14" ht="25.5">
      <c r="A128" s="169">
        <v>2620</v>
      </c>
      <c r="B128" s="170" t="s">
        <v>75</v>
      </c>
      <c r="C128" s="158">
        <v>177900</v>
      </c>
      <c r="D128" s="158">
        <v>260000</v>
      </c>
      <c r="E128" s="151">
        <f t="shared" si="25"/>
        <v>146.14952220348511</v>
      </c>
      <c r="F128" s="152">
        <f t="shared" si="37"/>
        <v>82100</v>
      </c>
      <c r="G128" s="163"/>
      <c r="H128" s="255"/>
      <c r="I128" s="151">
        <f t="shared" si="27"/>
        <v>0</v>
      </c>
      <c r="J128" s="150">
        <f t="shared" si="35"/>
        <v>0</v>
      </c>
      <c r="K128" s="106">
        <f t="shared" si="32"/>
        <v>177900</v>
      </c>
      <c r="L128" s="106">
        <f t="shared" si="29"/>
        <v>260000</v>
      </c>
      <c r="M128" s="151">
        <f t="shared" si="30"/>
        <v>146.14952220348511</v>
      </c>
      <c r="N128" s="108">
        <f t="shared" si="31"/>
        <v>82100</v>
      </c>
    </row>
    <row r="129" spans="1:14" ht="25.5">
      <c r="A129" s="104" t="s">
        <v>76</v>
      </c>
      <c r="B129" s="174" t="s">
        <v>77</v>
      </c>
      <c r="C129" s="108"/>
      <c r="D129" s="108"/>
      <c r="E129" s="151">
        <f t="shared" si="25"/>
        <v>0</v>
      </c>
      <c r="F129" s="152">
        <f t="shared" si="37"/>
        <v>0</v>
      </c>
      <c r="G129" s="108"/>
      <c r="H129" s="256"/>
      <c r="I129" s="151">
        <f t="shared" si="27"/>
        <v>0</v>
      </c>
      <c r="J129" s="150">
        <f t="shared" si="35"/>
        <v>0</v>
      </c>
      <c r="K129" s="106">
        <f t="shared" si="32"/>
        <v>0</v>
      </c>
      <c r="L129" s="106">
        <f t="shared" si="29"/>
        <v>0</v>
      </c>
      <c r="M129" s="151">
        <f t="shared" si="30"/>
        <v>0</v>
      </c>
      <c r="N129" s="108">
        <f t="shared" si="31"/>
        <v>0</v>
      </c>
    </row>
    <row r="130" spans="1:14" s="2" customFormat="1">
      <c r="A130" s="62">
        <v>2700</v>
      </c>
      <c r="B130" s="167" t="s">
        <v>78</v>
      </c>
      <c r="C130" s="147">
        <f>SUM(C131:C133)</f>
        <v>747429.61</v>
      </c>
      <c r="D130" s="147">
        <f>SUM(D131:D133)</f>
        <v>922741.5</v>
      </c>
      <c r="E130" s="148">
        <f t="shared" si="25"/>
        <v>123.45530437307669</v>
      </c>
      <c r="F130" s="149">
        <f t="shared" si="37"/>
        <v>175311.89</v>
      </c>
      <c r="G130" s="147">
        <f>SUM(G131:G133)</f>
        <v>0</v>
      </c>
      <c r="H130" s="254">
        <f>SUM(H131:H133)</f>
        <v>0</v>
      </c>
      <c r="I130" s="148">
        <f t="shared" si="27"/>
        <v>0</v>
      </c>
      <c r="J130" s="147">
        <f>SUM(J131:J133)</f>
        <v>0</v>
      </c>
      <c r="K130" s="147">
        <f>SUM(K131:K133)</f>
        <v>747429.61</v>
      </c>
      <c r="L130" s="147">
        <f>SUM(L131:L133)</f>
        <v>922741.5</v>
      </c>
      <c r="M130" s="148">
        <f t="shared" si="30"/>
        <v>123.45530437307669</v>
      </c>
      <c r="N130" s="147">
        <f>SUM(N131:N133)</f>
        <v>175311.89</v>
      </c>
    </row>
    <row r="131" spans="1:14">
      <c r="A131" s="169">
        <v>2710</v>
      </c>
      <c r="B131" s="170" t="s">
        <v>79</v>
      </c>
      <c r="C131" s="163"/>
      <c r="D131" s="158"/>
      <c r="E131" s="151">
        <f t="shared" si="25"/>
        <v>0</v>
      </c>
      <c r="F131" s="152">
        <f t="shared" si="37"/>
        <v>0</v>
      </c>
      <c r="G131" s="108"/>
      <c r="H131" s="255"/>
      <c r="I131" s="151">
        <f t="shared" si="27"/>
        <v>0</v>
      </c>
      <c r="J131" s="150">
        <f t="shared" si="35"/>
        <v>0</v>
      </c>
      <c r="K131" s="106">
        <f t="shared" si="32"/>
        <v>0</v>
      </c>
      <c r="L131" s="106">
        <f t="shared" si="29"/>
        <v>0</v>
      </c>
      <c r="M131" s="151">
        <f t="shared" si="30"/>
        <v>0</v>
      </c>
      <c r="N131" s="108">
        <f t="shared" si="31"/>
        <v>0</v>
      </c>
    </row>
    <row r="132" spans="1:14">
      <c r="A132" s="169">
        <v>2720</v>
      </c>
      <c r="B132" s="170" t="s">
        <v>51</v>
      </c>
      <c r="C132" s="163"/>
      <c r="D132" s="158"/>
      <c r="E132" s="151">
        <f t="shared" si="25"/>
        <v>0</v>
      </c>
      <c r="F132" s="152">
        <f t="shared" si="37"/>
        <v>0</v>
      </c>
      <c r="G132" s="163"/>
      <c r="H132" s="253"/>
      <c r="I132" s="151">
        <f t="shared" si="27"/>
        <v>0</v>
      </c>
      <c r="J132" s="150">
        <f t="shared" si="35"/>
        <v>0</v>
      </c>
      <c r="K132" s="106">
        <f t="shared" si="32"/>
        <v>0</v>
      </c>
      <c r="L132" s="106">
        <f t="shared" si="29"/>
        <v>0</v>
      </c>
      <c r="M132" s="151">
        <f t="shared" si="30"/>
        <v>0</v>
      </c>
      <c r="N132" s="108">
        <f t="shared" si="31"/>
        <v>0</v>
      </c>
    </row>
    <row r="133" spans="1:14">
      <c r="A133" s="169">
        <v>2730</v>
      </c>
      <c r="B133" s="170" t="s">
        <v>80</v>
      </c>
      <c r="C133" s="158">
        <v>747429.61</v>
      </c>
      <c r="D133" s="158">
        <v>922741.5</v>
      </c>
      <c r="E133" s="151">
        <f t="shared" si="25"/>
        <v>123.45530437307669</v>
      </c>
      <c r="F133" s="152">
        <f t="shared" si="37"/>
        <v>175311.89</v>
      </c>
      <c r="G133" s="163"/>
      <c r="H133" s="253"/>
      <c r="I133" s="151">
        <f t="shared" si="27"/>
        <v>0</v>
      </c>
      <c r="J133" s="150">
        <f t="shared" si="35"/>
        <v>0</v>
      </c>
      <c r="K133" s="106">
        <f t="shared" si="32"/>
        <v>747429.61</v>
      </c>
      <c r="L133" s="106">
        <f t="shared" si="29"/>
        <v>922741.5</v>
      </c>
      <c r="M133" s="151">
        <f t="shared" si="30"/>
        <v>123.45530437307669</v>
      </c>
      <c r="N133" s="108">
        <f t="shared" si="31"/>
        <v>175311.89</v>
      </c>
    </row>
    <row r="134" spans="1:14" s="2" customFormat="1">
      <c r="A134" s="62">
        <v>2800</v>
      </c>
      <c r="B134" s="167" t="s">
        <v>81</v>
      </c>
      <c r="C134" s="175">
        <v>13276.7</v>
      </c>
      <c r="D134" s="175">
        <v>14812.81</v>
      </c>
      <c r="E134" s="148">
        <f t="shared" si="25"/>
        <v>111.56996844095292</v>
      </c>
      <c r="F134" s="149">
        <f t="shared" si="37"/>
        <v>1536.1099999999988</v>
      </c>
      <c r="G134" s="153"/>
      <c r="H134" s="257"/>
      <c r="I134" s="148">
        <f t="shared" si="27"/>
        <v>0</v>
      </c>
      <c r="J134" s="147">
        <f t="shared" si="35"/>
        <v>0</v>
      </c>
      <c r="K134" s="99">
        <f t="shared" si="32"/>
        <v>13276.7</v>
      </c>
      <c r="L134" s="99">
        <f t="shared" si="29"/>
        <v>14812.81</v>
      </c>
      <c r="M134" s="148">
        <f t="shared" si="30"/>
        <v>111.56996844095292</v>
      </c>
      <c r="N134" s="101">
        <f t="shared" si="31"/>
        <v>1536.1099999999988</v>
      </c>
    </row>
    <row r="135" spans="1:14" s="2" customFormat="1">
      <c r="A135" s="176" t="s">
        <v>39</v>
      </c>
      <c r="B135" s="167" t="s">
        <v>82</v>
      </c>
      <c r="C135" s="147">
        <f>C136+C148</f>
        <v>0</v>
      </c>
      <c r="D135" s="147">
        <f>D136+D148</f>
        <v>0</v>
      </c>
      <c r="E135" s="148">
        <f t="shared" si="25"/>
        <v>0</v>
      </c>
      <c r="F135" s="147">
        <f>F136+F148</f>
        <v>0</v>
      </c>
      <c r="G135" s="147">
        <f>G136+G148</f>
        <v>1091251.46</v>
      </c>
      <c r="H135" s="147">
        <f>H136+H148</f>
        <v>3775659.21</v>
      </c>
      <c r="I135" s="148">
        <f t="shared" si="27"/>
        <v>345.99350822403483</v>
      </c>
      <c r="J135" s="147">
        <f>J136+J148</f>
        <v>2115427.84</v>
      </c>
      <c r="K135" s="147">
        <f>K136+K148</f>
        <v>1091251.46</v>
      </c>
      <c r="L135" s="147">
        <f>L136+L148</f>
        <v>5401259.21</v>
      </c>
      <c r="M135" s="148">
        <f t="shared" si="30"/>
        <v>494.96009013357929</v>
      </c>
      <c r="N135" s="147">
        <f>N136+N148</f>
        <v>4310007.75</v>
      </c>
    </row>
    <row r="136" spans="1:14" s="2" customFormat="1">
      <c r="A136" s="176" t="s">
        <v>83</v>
      </c>
      <c r="B136" s="167" t="s">
        <v>84</v>
      </c>
      <c r="C136" s="147">
        <f>C137+C138+C140+C143+C147</f>
        <v>0</v>
      </c>
      <c r="D136" s="147">
        <f>D137+D138+D140+D143+D147</f>
        <v>0</v>
      </c>
      <c r="E136" s="148">
        <f t="shared" si="25"/>
        <v>0</v>
      </c>
      <c r="F136" s="147">
        <f>F137+F138+F140+F143+F147</f>
        <v>0</v>
      </c>
      <c r="G136" s="147">
        <f>G137+G138+G140+G143+G147</f>
        <v>1091251.46</v>
      </c>
      <c r="H136" s="147">
        <f>H137+H138+H140+H143+H147</f>
        <v>3775659.21</v>
      </c>
      <c r="I136" s="148">
        <f t="shared" si="27"/>
        <v>345.99350822403483</v>
      </c>
      <c r="J136" s="147">
        <f>J137+J138+J140+J143+J147</f>
        <v>2115427.84</v>
      </c>
      <c r="K136" s="147">
        <f>K137+K138+K140+K143+K147</f>
        <v>1091251.46</v>
      </c>
      <c r="L136" s="147">
        <f>L137+L138+L140+L143+L147</f>
        <v>5401259.21</v>
      </c>
      <c r="M136" s="148">
        <f t="shared" si="30"/>
        <v>494.96009013357929</v>
      </c>
      <c r="N136" s="147">
        <f>N137+N138+N140+N143+N147</f>
        <v>4310007.75</v>
      </c>
    </row>
    <row r="137" spans="1:14" ht="25.5">
      <c r="A137" s="177" t="s">
        <v>85</v>
      </c>
      <c r="B137" s="170" t="s">
        <v>86</v>
      </c>
      <c r="C137" s="150"/>
      <c r="D137" s="108"/>
      <c r="E137" s="151">
        <f t="shared" si="25"/>
        <v>0</v>
      </c>
      <c r="F137" s="152">
        <f>D137-C137</f>
        <v>0</v>
      </c>
      <c r="G137" s="163">
        <v>229000</v>
      </c>
      <c r="H137" s="158">
        <v>1772667.53</v>
      </c>
      <c r="I137" s="151"/>
      <c r="J137" s="150"/>
      <c r="K137" s="106">
        <f t="shared" si="32"/>
        <v>229000</v>
      </c>
      <c r="L137" s="106">
        <f t="shared" si="29"/>
        <v>1772667.53</v>
      </c>
      <c r="M137" s="151">
        <f t="shared" si="30"/>
        <v>774.0906244541485</v>
      </c>
      <c r="N137" s="108">
        <f t="shared" si="31"/>
        <v>1543667.53</v>
      </c>
    </row>
    <row r="138" spans="1:14" s="2" customFormat="1">
      <c r="A138" s="176" t="s">
        <v>87</v>
      </c>
      <c r="B138" s="167" t="s">
        <v>88</v>
      </c>
      <c r="C138" s="147">
        <f>C139</f>
        <v>0</v>
      </c>
      <c r="D138" s="147">
        <f>D139</f>
        <v>0</v>
      </c>
      <c r="E138" s="148">
        <f t="shared" si="25"/>
        <v>0</v>
      </c>
      <c r="F138" s="147">
        <f t="shared" ref="F138:G138" si="38">F139</f>
        <v>0</v>
      </c>
      <c r="G138" s="147">
        <f t="shared" si="38"/>
        <v>0</v>
      </c>
      <c r="H138" s="147">
        <f>H139</f>
        <v>650912.38</v>
      </c>
      <c r="I138" s="148"/>
      <c r="J138" s="147"/>
      <c r="K138" s="147">
        <f>K139</f>
        <v>0</v>
      </c>
      <c r="L138" s="147">
        <f>L139</f>
        <v>650912.38</v>
      </c>
      <c r="M138" s="148">
        <f t="shared" si="30"/>
        <v>0</v>
      </c>
      <c r="N138" s="219">
        <f t="shared" si="31"/>
        <v>650912.38</v>
      </c>
    </row>
    <row r="139" spans="1:14" ht="25.5">
      <c r="A139" s="177" t="s">
        <v>89</v>
      </c>
      <c r="B139" s="170" t="s">
        <v>90</v>
      </c>
      <c r="C139" s="150"/>
      <c r="D139" s="108"/>
      <c r="E139" s="151">
        <f t="shared" si="25"/>
        <v>0</v>
      </c>
      <c r="F139" s="152">
        <f>D139-C139</f>
        <v>0</v>
      </c>
      <c r="G139" s="163"/>
      <c r="H139" s="158">
        <v>650912.38</v>
      </c>
      <c r="I139" s="151"/>
      <c r="J139" s="150"/>
      <c r="K139" s="106">
        <f t="shared" si="32"/>
        <v>0</v>
      </c>
      <c r="L139" s="106">
        <f t="shared" si="29"/>
        <v>650912.38</v>
      </c>
      <c r="M139" s="151">
        <f t="shared" si="30"/>
        <v>0</v>
      </c>
      <c r="N139" s="108">
        <f t="shared" si="31"/>
        <v>650912.38</v>
      </c>
    </row>
    <row r="140" spans="1:14" s="2" customFormat="1">
      <c r="A140" s="176" t="s">
        <v>91</v>
      </c>
      <c r="B140" s="167" t="s">
        <v>92</v>
      </c>
      <c r="C140" s="147">
        <f>C142+C141</f>
        <v>0</v>
      </c>
      <c r="D140" s="147">
        <f>D142+D141</f>
        <v>0</v>
      </c>
      <c r="E140" s="148">
        <f t="shared" si="25"/>
        <v>0</v>
      </c>
      <c r="F140" s="147">
        <f t="shared" ref="F140:N140" si="39">F142+F141</f>
        <v>0</v>
      </c>
      <c r="G140" s="147">
        <f t="shared" si="39"/>
        <v>168142.86</v>
      </c>
      <c r="H140" s="147">
        <f t="shared" si="39"/>
        <v>1352079.3</v>
      </c>
      <c r="I140" s="148">
        <f t="shared" si="27"/>
        <v>804.12531343882222</v>
      </c>
      <c r="J140" s="147">
        <f>J142+J141</f>
        <v>1183936.44</v>
      </c>
      <c r="K140" s="147">
        <f>K142+K141</f>
        <v>168142.86</v>
      </c>
      <c r="L140" s="147">
        <f>L142+L141</f>
        <v>1352079.3</v>
      </c>
      <c r="M140" s="148">
        <f t="shared" si="30"/>
        <v>804.12531343882222</v>
      </c>
      <c r="N140" s="147">
        <f t="shared" si="39"/>
        <v>1183936.44</v>
      </c>
    </row>
    <row r="141" spans="1:14" ht="25.5">
      <c r="A141" s="104" t="s">
        <v>93</v>
      </c>
      <c r="B141" s="174" t="s">
        <v>94</v>
      </c>
      <c r="C141" s="147"/>
      <c r="D141" s="108"/>
      <c r="E141" s="151">
        <f t="shared" si="25"/>
        <v>0</v>
      </c>
      <c r="F141" s="152">
        <f>D141-C141</f>
        <v>0</v>
      </c>
      <c r="G141" s="150"/>
      <c r="H141" s="154"/>
      <c r="I141" s="151"/>
      <c r="J141" s="150">
        <f t="shared" si="35"/>
        <v>0</v>
      </c>
      <c r="K141" s="106">
        <f t="shared" si="32"/>
        <v>0</v>
      </c>
      <c r="L141" s="106">
        <f t="shared" si="29"/>
        <v>0</v>
      </c>
      <c r="M141" s="151">
        <f t="shared" si="30"/>
        <v>0</v>
      </c>
      <c r="N141" s="108">
        <f t="shared" si="31"/>
        <v>0</v>
      </c>
    </row>
    <row r="142" spans="1:14">
      <c r="A142" s="177" t="s">
        <v>95</v>
      </c>
      <c r="B142" s="170" t="s">
        <v>96</v>
      </c>
      <c r="C142" s="150"/>
      <c r="D142" s="108"/>
      <c r="E142" s="151">
        <f t="shared" si="25"/>
        <v>0</v>
      </c>
      <c r="F142" s="152">
        <f>D142-C142</f>
        <v>0</v>
      </c>
      <c r="G142" s="163">
        <v>168142.86</v>
      </c>
      <c r="H142" s="158">
        <v>1352079.3</v>
      </c>
      <c r="I142" s="151"/>
      <c r="J142" s="150">
        <f t="shared" si="35"/>
        <v>1183936.44</v>
      </c>
      <c r="K142" s="106">
        <f t="shared" si="32"/>
        <v>168142.86</v>
      </c>
      <c r="L142" s="106">
        <f t="shared" si="29"/>
        <v>1352079.3</v>
      </c>
      <c r="M142" s="151">
        <f t="shared" si="30"/>
        <v>804.12531343882222</v>
      </c>
      <c r="N142" s="108">
        <f t="shared" si="31"/>
        <v>1183936.44</v>
      </c>
    </row>
    <row r="143" spans="1:14" s="2" customFormat="1">
      <c r="A143" s="176" t="s">
        <v>97</v>
      </c>
      <c r="B143" s="167" t="s">
        <v>98</v>
      </c>
      <c r="C143" s="147">
        <f>C144+C145+C146</f>
        <v>0</v>
      </c>
      <c r="D143" s="147">
        <f>D144+D145+D146</f>
        <v>0</v>
      </c>
      <c r="E143" s="148">
        <f t="shared" si="25"/>
        <v>0</v>
      </c>
      <c r="F143" s="147">
        <f t="shared" ref="F143:N143" si="40">F144+F145+F146</f>
        <v>0</v>
      </c>
      <c r="G143" s="147">
        <f t="shared" si="40"/>
        <v>694108.6</v>
      </c>
      <c r="H143" s="147"/>
      <c r="I143" s="148"/>
      <c r="J143" s="147">
        <f>J144+J145+J146</f>
        <v>931491.4</v>
      </c>
      <c r="K143" s="147">
        <f>K144+K145+K146</f>
        <v>694108.6</v>
      </c>
      <c r="L143" s="147">
        <f>L144+L145+L146</f>
        <v>1625600</v>
      </c>
      <c r="M143" s="148">
        <f t="shared" si="30"/>
        <v>234.19966270407829</v>
      </c>
      <c r="N143" s="147">
        <f t="shared" si="40"/>
        <v>931491.4</v>
      </c>
    </row>
    <row r="144" spans="1:14" ht="25.5">
      <c r="A144" s="104" t="s">
        <v>99</v>
      </c>
      <c r="B144" s="174" t="s">
        <v>100</v>
      </c>
      <c r="C144" s="147"/>
      <c r="D144" s="108"/>
      <c r="E144" s="151">
        <f t="shared" si="25"/>
        <v>0</v>
      </c>
      <c r="F144" s="152">
        <f>D144-C144</f>
        <v>0</v>
      </c>
      <c r="G144" s="163"/>
      <c r="H144" s="152"/>
      <c r="I144" s="151"/>
      <c r="J144" s="150">
        <f t="shared" si="35"/>
        <v>0</v>
      </c>
      <c r="K144" s="106">
        <f t="shared" si="32"/>
        <v>0</v>
      </c>
      <c r="L144" s="106">
        <f t="shared" si="29"/>
        <v>0</v>
      </c>
      <c r="M144" s="151">
        <f t="shared" si="30"/>
        <v>0</v>
      </c>
      <c r="N144" s="108">
        <f t="shared" si="31"/>
        <v>0</v>
      </c>
    </row>
    <row r="145" spans="1:14" ht="25.5">
      <c r="A145" s="177" t="s">
        <v>101</v>
      </c>
      <c r="B145" s="170" t="s">
        <v>102</v>
      </c>
      <c r="C145" s="150"/>
      <c r="D145" s="108"/>
      <c r="E145" s="151">
        <f t="shared" si="25"/>
        <v>0</v>
      </c>
      <c r="F145" s="152">
        <f>D145-C145</f>
        <v>0</v>
      </c>
      <c r="G145" s="163">
        <v>694108.6</v>
      </c>
      <c r="H145" s="158">
        <v>1625600</v>
      </c>
      <c r="I145" s="151"/>
      <c r="J145" s="150">
        <f t="shared" si="35"/>
        <v>931491.4</v>
      </c>
      <c r="K145" s="106">
        <f t="shared" si="32"/>
        <v>694108.6</v>
      </c>
      <c r="L145" s="106">
        <f t="shared" si="29"/>
        <v>1625600</v>
      </c>
      <c r="M145" s="151">
        <f t="shared" si="30"/>
        <v>234.19966270407829</v>
      </c>
      <c r="N145" s="108">
        <f t="shared" si="31"/>
        <v>931491.4</v>
      </c>
    </row>
    <row r="146" spans="1:14" ht="25.5">
      <c r="A146" s="177" t="s">
        <v>103</v>
      </c>
      <c r="B146" s="178" t="s">
        <v>104</v>
      </c>
      <c r="C146" s="150"/>
      <c r="D146" s="108"/>
      <c r="E146" s="151">
        <f t="shared" si="25"/>
        <v>0</v>
      </c>
      <c r="F146" s="152">
        <f>D146-C146</f>
        <v>0</v>
      </c>
      <c r="G146" s="163"/>
      <c r="H146" s="154"/>
      <c r="I146" s="151">
        <f t="shared" si="27"/>
        <v>0</v>
      </c>
      <c r="J146" s="150">
        <f t="shared" si="35"/>
        <v>0</v>
      </c>
      <c r="K146" s="106">
        <f t="shared" si="32"/>
        <v>0</v>
      </c>
      <c r="L146" s="106">
        <f t="shared" si="29"/>
        <v>0</v>
      </c>
      <c r="M146" s="151">
        <f t="shared" si="30"/>
        <v>0</v>
      </c>
      <c r="N146" s="108">
        <f t="shared" si="31"/>
        <v>0</v>
      </c>
    </row>
    <row r="147" spans="1:14" s="2" customFormat="1" ht="25.5">
      <c r="A147" s="176" t="s">
        <v>105</v>
      </c>
      <c r="B147" s="179" t="s">
        <v>106</v>
      </c>
      <c r="C147" s="147"/>
      <c r="D147" s="101"/>
      <c r="E147" s="148">
        <f t="shared" si="25"/>
        <v>0</v>
      </c>
      <c r="F147" s="149">
        <f>D147-C147</f>
        <v>0</v>
      </c>
      <c r="G147" s="153"/>
      <c r="H147" s="149"/>
      <c r="I147" s="148">
        <f t="shared" si="27"/>
        <v>0</v>
      </c>
      <c r="J147" s="150">
        <f t="shared" si="35"/>
        <v>0</v>
      </c>
      <c r="K147" s="99">
        <f t="shared" si="32"/>
        <v>0</v>
      </c>
      <c r="L147" s="99">
        <f t="shared" si="29"/>
        <v>0</v>
      </c>
      <c r="M147" s="148">
        <f t="shared" si="30"/>
        <v>0</v>
      </c>
      <c r="N147" s="108">
        <f t="shared" si="31"/>
        <v>0</v>
      </c>
    </row>
    <row r="148" spans="1:14" s="2" customFormat="1">
      <c r="A148" s="176" t="s">
        <v>107</v>
      </c>
      <c r="B148" s="167" t="s">
        <v>108</v>
      </c>
      <c r="C148" s="147">
        <f>C149+C150</f>
        <v>0</v>
      </c>
      <c r="D148" s="147">
        <f>D149+D150</f>
        <v>0</v>
      </c>
      <c r="E148" s="148">
        <f t="shared" si="25"/>
        <v>0</v>
      </c>
      <c r="F148" s="147">
        <f t="shared" ref="F148:H148" si="41">F149+F150</f>
        <v>0</v>
      </c>
      <c r="G148" s="147">
        <f t="shared" si="41"/>
        <v>0</v>
      </c>
      <c r="H148" s="254">
        <f t="shared" si="41"/>
        <v>0</v>
      </c>
      <c r="I148" s="148">
        <f t="shared" si="27"/>
        <v>0</v>
      </c>
      <c r="J148" s="147">
        <f t="shared" si="35"/>
        <v>0</v>
      </c>
      <c r="K148" s="147">
        <f>K149+K150</f>
        <v>0</v>
      </c>
      <c r="L148" s="147">
        <f>L149+L150</f>
        <v>0</v>
      </c>
      <c r="M148" s="148">
        <f t="shared" si="30"/>
        <v>0</v>
      </c>
      <c r="N148" s="219">
        <f t="shared" si="31"/>
        <v>0</v>
      </c>
    </row>
    <row r="149" spans="1:14" ht="25.5">
      <c r="A149" s="177" t="s">
        <v>109</v>
      </c>
      <c r="B149" s="170" t="s">
        <v>110</v>
      </c>
      <c r="C149" s="150"/>
      <c r="D149" s="108"/>
      <c r="E149" s="151">
        <f t="shared" si="25"/>
        <v>0</v>
      </c>
      <c r="F149" s="152">
        <f>D149-C149</f>
        <v>0</v>
      </c>
      <c r="G149" s="163"/>
      <c r="H149" s="253"/>
      <c r="I149" s="151">
        <f t="shared" si="27"/>
        <v>0</v>
      </c>
      <c r="J149" s="150">
        <f t="shared" si="35"/>
        <v>0</v>
      </c>
      <c r="K149" s="106">
        <f t="shared" si="32"/>
        <v>0</v>
      </c>
      <c r="L149" s="106">
        <f t="shared" si="29"/>
        <v>0</v>
      </c>
      <c r="M149" s="151">
        <f t="shared" si="30"/>
        <v>0</v>
      </c>
      <c r="N149" s="108">
        <f t="shared" si="31"/>
        <v>0</v>
      </c>
    </row>
    <row r="150" spans="1:14" ht="25.5">
      <c r="A150" s="177" t="s">
        <v>111</v>
      </c>
      <c r="B150" s="170" t="s">
        <v>112</v>
      </c>
      <c r="C150" s="163"/>
      <c r="D150" s="163"/>
      <c r="E150" s="151">
        <f t="shared" si="25"/>
        <v>0</v>
      </c>
      <c r="F150" s="152">
        <f>D150-C150</f>
        <v>0</v>
      </c>
      <c r="G150" s="163"/>
      <c r="H150" s="253"/>
      <c r="I150" s="151">
        <f t="shared" si="27"/>
        <v>0</v>
      </c>
      <c r="J150" s="150">
        <f t="shared" si="35"/>
        <v>0</v>
      </c>
      <c r="K150" s="106">
        <f t="shared" si="32"/>
        <v>0</v>
      </c>
      <c r="L150" s="106">
        <f t="shared" si="29"/>
        <v>0</v>
      </c>
      <c r="M150" s="151">
        <f t="shared" si="30"/>
        <v>0</v>
      </c>
      <c r="N150" s="108">
        <f t="shared" si="31"/>
        <v>0</v>
      </c>
    </row>
    <row r="151" spans="1:14" s="2" customFormat="1">
      <c r="A151" s="239"/>
      <c r="B151" s="240" t="s">
        <v>113</v>
      </c>
      <c r="C151" s="210">
        <f>C152+C155</f>
        <v>0</v>
      </c>
      <c r="D151" s="210">
        <f>D152+D155</f>
        <v>0</v>
      </c>
      <c r="E151" s="187">
        <f t="shared" si="25"/>
        <v>0</v>
      </c>
      <c r="F151" s="210">
        <f t="shared" ref="F151:N151" si="42">F152+F155</f>
        <v>0</v>
      </c>
      <c r="G151" s="210">
        <f t="shared" si="42"/>
        <v>0</v>
      </c>
      <c r="H151" s="210">
        <f t="shared" si="42"/>
        <v>0</v>
      </c>
      <c r="I151" s="187">
        <f t="shared" si="27"/>
        <v>0</v>
      </c>
      <c r="J151" s="210">
        <f>J152+J155</f>
        <v>0</v>
      </c>
      <c r="K151" s="210">
        <f>K152+K155</f>
        <v>0</v>
      </c>
      <c r="L151" s="210">
        <f>L152+L155</f>
        <v>0</v>
      </c>
      <c r="M151" s="187">
        <f t="shared" si="30"/>
        <v>0</v>
      </c>
      <c r="N151" s="210">
        <f t="shared" si="42"/>
        <v>0</v>
      </c>
    </row>
    <row r="152" spans="1:14" ht="64.150000000000006" customHeight="1">
      <c r="A152" s="169" t="s">
        <v>114</v>
      </c>
      <c r="B152" s="180" t="s">
        <v>115</v>
      </c>
      <c r="C152" s="150"/>
      <c r="D152" s="150"/>
      <c r="E152" s="151">
        <f t="shared" si="25"/>
        <v>0</v>
      </c>
      <c r="F152" s="152">
        <f t="shared" ref="F152:F157" si="43">D152-C152</f>
        <v>0</v>
      </c>
      <c r="G152" s="152">
        <f>G153+G154</f>
        <v>0</v>
      </c>
      <c r="H152" s="152">
        <f>H153+H154</f>
        <v>0</v>
      </c>
      <c r="I152" s="151">
        <f t="shared" si="27"/>
        <v>0</v>
      </c>
      <c r="J152" s="150">
        <f t="shared" si="35"/>
        <v>0</v>
      </c>
      <c r="K152" s="106">
        <f t="shared" si="32"/>
        <v>0</v>
      </c>
      <c r="L152" s="106">
        <f t="shared" si="29"/>
        <v>0</v>
      </c>
      <c r="M152" s="151">
        <f t="shared" si="30"/>
        <v>0</v>
      </c>
      <c r="N152" s="108">
        <f t="shared" si="31"/>
        <v>0</v>
      </c>
    </row>
    <row r="153" spans="1:14" ht="62.45" customHeight="1">
      <c r="A153" s="169" t="s">
        <v>116</v>
      </c>
      <c r="B153" s="181" t="s">
        <v>8</v>
      </c>
      <c r="C153" s="150"/>
      <c r="D153" s="182"/>
      <c r="E153" s="151">
        <f t="shared" si="25"/>
        <v>0</v>
      </c>
      <c r="F153" s="152">
        <f t="shared" si="43"/>
        <v>0</v>
      </c>
      <c r="G153" s="150"/>
      <c r="H153" s="183"/>
      <c r="I153" s="151">
        <f t="shared" si="27"/>
        <v>0</v>
      </c>
      <c r="J153" s="150">
        <f t="shared" si="35"/>
        <v>0</v>
      </c>
      <c r="K153" s="106">
        <f t="shared" si="32"/>
        <v>0</v>
      </c>
      <c r="L153" s="106">
        <f t="shared" si="29"/>
        <v>0</v>
      </c>
      <c r="M153" s="151">
        <f t="shared" si="30"/>
        <v>0</v>
      </c>
      <c r="N153" s="108">
        <f t="shared" si="31"/>
        <v>0</v>
      </c>
    </row>
    <row r="154" spans="1:14" ht="61.15" customHeight="1">
      <c r="A154" s="169" t="s">
        <v>117</v>
      </c>
      <c r="B154" s="181" t="s">
        <v>118</v>
      </c>
      <c r="C154" s="150"/>
      <c r="D154" s="108"/>
      <c r="E154" s="151">
        <f t="shared" si="25"/>
        <v>0</v>
      </c>
      <c r="F154" s="152">
        <f t="shared" si="43"/>
        <v>0</v>
      </c>
      <c r="G154" s="150"/>
      <c r="H154" s="184"/>
      <c r="I154" s="151">
        <f t="shared" si="27"/>
        <v>0</v>
      </c>
      <c r="J154" s="150">
        <f t="shared" si="35"/>
        <v>0</v>
      </c>
      <c r="K154" s="106">
        <f t="shared" si="32"/>
        <v>0</v>
      </c>
      <c r="L154" s="106">
        <f t="shared" si="29"/>
        <v>0</v>
      </c>
      <c r="M154" s="151">
        <f t="shared" si="30"/>
        <v>0</v>
      </c>
      <c r="N154" s="108">
        <f t="shared" si="31"/>
        <v>0</v>
      </c>
    </row>
    <row r="155" spans="1:14" ht="45.6" customHeight="1">
      <c r="A155" s="169" t="s">
        <v>119</v>
      </c>
      <c r="B155" s="180" t="s">
        <v>120</v>
      </c>
      <c r="C155" s="150"/>
      <c r="D155" s="150"/>
      <c r="E155" s="151">
        <f t="shared" si="25"/>
        <v>0</v>
      </c>
      <c r="F155" s="152">
        <f t="shared" si="43"/>
        <v>0</v>
      </c>
      <c r="G155" s="152"/>
      <c r="H155" s="152"/>
      <c r="I155" s="151">
        <f t="shared" si="27"/>
        <v>0</v>
      </c>
      <c r="J155" s="150">
        <f t="shared" si="35"/>
        <v>0</v>
      </c>
      <c r="K155" s="106">
        <f t="shared" si="32"/>
        <v>0</v>
      </c>
      <c r="L155" s="106">
        <f t="shared" si="29"/>
        <v>0</v>
      </c>
      <c r="M155" s="151">
        <f t="shared" si="30"/>
        <v>0</v>
      </c>
      <c r="N155" s="108">
        <f t="shared" si="31"/>
        <v>0</v>
      </c>
    </row>
    <row r="156" spans="1:14" ht="52.15" customHeight="1">
      <c r="A156" s="169" t="s">
        <v>121</v>
      </c>
      <c r="B156" s="181" t="s">
        <v>9</v>
      </c>
      <c r="C156" s="185"/>
      <c r="D156" s="163"/>
      <c r="E156" s="151">
        <f t="shared" si="25"/>
        <v>0</v>
      </c>
      <c r="F156" s="152">
        <f t="shared" si="43"/>
        <v>0</v>
      </c>
      <c r="G156" s="150"/>
      <c r="H156" s="183">
        <v>-4885</v>
      </c>
      <c r="I156" s="151">
        <f t="shared" si="27"/>
        <v>0</v>
      </c>
      <c r="J156" s="150">
        <f t="shared" si="35"/>
        <v>-4885</v>
      </c>
      <c r="K156" s="106">
        <f t="shared" si="32"/>
        <v>0</v>
      </c>
      <c r="L156" s="106">
        <f t="shared" si="29"/>
        <v>-4885</v>
      </c>
      <c r="M156" s="151">
        <f t="shared" si="30"/>
        <v>0</v>
      </c>
      <c r="N156" s="108">
        <f t="shared" si="31"/>
        <v>-4885</v>
      </c>
    </row>
    <row r="157" spans="1:14" ht="38.25">
      <c r="A157" s="169" t="s">
        <v>122</v>
      </c>
      <c r="B157" s="181" t="s">
        <v>10</v>
      </c>
      <c r="C157" s="150"/>
      <c r="D157" s="108"/>
      <c r="E157" s="151">
        <f t="shared" si="25"/>
        <v>0</v>
      </c>
      <c r="F157" s="152">
        <f t="shared" si="43"/>
        <v>0</v>
      </c>
      <c r="G157" s="150"/>
      <c r="H157" s="184"/>
      <c r="I157" s="151">
        <f t="shared" si="27"/>
        <v>0</v>
      </c>
      <c r="J157" s="150">
        <f t="shared" si="35"/>
        <v>0</v>
      </c>
      <c r="K157" s="106">
        <f t="shared" si="32"/>
        <v>0</v>
      </c>
      <c r="L157" s="106">
        <f t="shared" si="29"/>
        <v>0</v>
      </c>
      <c r="M157" s="151">
        <f t="shared" si="30"/>
        <v>0</v>
      </c>
      <c r="N157" s="108">
        <f t="shared" si="31"/>
        <v>0</v>
      </c>
    </row>
    <row r="158" spans="1:14" s="2" customFormat="1" ht="38.25">
      <c r="A158" s="165">
        <v>4000</v>
      </c>
      <c r="B158" s="186" t="s">
        <v>123</v>
      </c>
      <c r="C158" s="166">
        <f>C159</f>
        <v>0</v>
      </c>
      <c r="D158" s="166">
        <f>D159</f>
        <v>0</v>
      </c>
      <c r="E158" s="145">
        <f t="shared" si="25"/>
        <v>0</v>
      </c>
      <c r="F158" s="166">
        <f t="shared" ref="F158:N158" si="44">F159</f>
        <v>0</v>
      </c>
      <c r="G158" s="166">
        <f t="shared" si="44"/>
        <v>0</v>
      </c>
      <c r="H158" s="166">
        <f t="shared" si="44"/>
        <v>-4885</v>
      </c>
      <c r="I158" s="145">
        <f t="shared" si="27"/>
        <v>0</v>
      </c>
      <c r="J158" s="166">
        <f>J159</f>
        <v>-4885</v>
      </c>
      <c r="K158" s="166">
        <f>K159</f>
        <v>0</v>
      </c>
      <c r="L158" s="166">
        <f>L159</f>
        <v>-4885</v>
      </c>
      <c r="M158" s="187">
        <f t="shared" si="30"/>
        <v>0</v>
      </c>
      <c r="N158" s="166">
        <f t="shared" si="44"/>
        <v>-4885</v>
      </c>
    </row>
    <row r="159" spans="1:14">
      <c r="A159" s="115">
        <v>4100</v>
      </c>
      <c r="B159" s="188" t="s">
        <v>124</v>
      </c>
      <c r="C159" s="150"/>
      <c r="D159" s="150"/>
      <c r="E159" s="151">
        <f t="shared" si="25"/>
        <v>0</v>
      </c>
      <c r="F159" s="152">
        <f>D159-C159</f>
        <v>0</v>
      </c>
      <c r="G159" s="152">
        <f>G160+G162</f>
        <v>0</v>
      </c>
      <c r="H159" s="152">
        <f>H160+H162</f>
        <v>-4885</v>
      </c>
      <c r="I159" s="151">
        <f t="shared" si="27"/>
        <v>0</v>
      </c>
      <c r="J159" s="150">
        <f t="shared" si="35"/>
        <v>-4885</v>
      </c>
      <c r="K159" s="106">
        <f t="shared" si="32"/>
        <v>0</v>
      </c>
      <c r="L159" s="106">
        <f t="shared" si="29"/>
        <v>-4885</v>
      </c>
      <c r="M159" s="151">
        <f t="shared" si="30"/>
        <v>0</v>
      </c>
      <c r="N159" s="108">
        <f t="shared" si="31"/>
        <v>-4885</v>
      </c>
    </row>
    <row r="160" spans="1:14">
      <c r="A160" s="115">
        <v>4110</v>
      </c>
      <c r="B160" s="188" t="s">
        <v>125</v>
      </c>
      <c r="C160" s="150"/>
      <c r="D160" s="150"/>
      <c r="E160" s="151">
        <f t="shared" si="25"/>
        <v>0</v>
      </c>
      <c r="F160" s="152">
        <f>D160-C160</f>
        <v>0</v>
      </c>
      <c r="G160" s="152">
        <f>G161</f>
        <v>0</v>
      </c>
      <c r="H160" s="152">
        <f>H161</f>
        <v>-4885</v>
      </c>
      <c r="I160" s="151">
        <f t="shared" si="27"/>
        <v>0</v>
      </c>
      <c r="J160" s="150">
        <f t="shared" si="35"/>
        <v>-4885</v>
      </c>
      <c r="K160" s="106">
        <f t="shared" si="32"/>
        <v>0</v>
      </c>
      <c r="L160" s="106">
        <f t="shared" si="29"/>
        <v>-4885</v>
      </c>
      <c r="M160" s="151">
        <f t="shared" si="30"/>
        <v>0</v>
      </c>
      <c r="N160" s="108">
        <f t="shared" si="31"/>
        <v>-4885</v>
      </c>
    </row>
    <row r="161" spans="1:14">
      <c r="A161" s="115">
        <v>4113</v>
      </c>
      <c r="B161" s="188" t="s">
        <v>126</v>
      </c>
      <c r="C161" s="150"/>
      <c r="D161" s="150"/>
      <c r="E161" s="151">
        <f t="shared" si="25"/>
        <v>0</v>
      </c>
      <c r="F161" s="152">
        <f>D161-C161</f>
        <v>0</v>
      </c>
      <c r="G161" s="152">
        <f>G153+G156</f>
        <v>0</v>
      </c>
      <c r="H161" s="152">
        <f>H153+H156</f>
        <v>-4885</v>
      </c>
      <c r="I161" s="151">
        <f t="shared" si="27"/>
        <v>0</v>
      </c>
      <c r="J161" s="150">
        <f t="shared" si="35"/>
        <v>-4885</v>
      </c>
      <c r="K161" s="106">
        <f t="shared" si="32"/>
        <v>0</v>
      </c>
      <c r="L161" s="106">
        <f t="shared" si="29"/>
        <v>-4885</v>
      </c>
      <c r="M161" s="151">
        <f t="shared" si="30"/>
        <v>0</v>
      </c>
      <c r="N161" s="108">
        <f t="shared" si="31"/>
        <v>-4885</v>
      </c>
    </row>
    <row r="162" spans="1:14">
      <c r="A162" s="115">
        <v>4120</v>
      </c>
      <c r="B162" s="188" t="s">
        <v>127</v>
      </c>
      <c r="C162" s="108"/>
      <c r="D162" s="108"/>
      <c r="E162" s="151">
        <f t="shared" si="25"/>
        <v>0</v>
      </c>
      <c r="F162" s="152">
        <f>D162-C162</f>
        <v>0</v>
      </c>
      <c r="G162" s="152">
        <f>G163</f>
        <v>0</v>
      </c>
      <c r="H162" s="152">
        <f>H163</f>
        <v>0</v>
      </c>
      <c r="I162" s="151">
        <f t="shared" si="27"/>
        <v>0</v>
      </c>
      <c r="J162" s="150">
        <f t="shared" si="35"/>
        <v>0</v>
      </c>
      <c r="K162" s="106">
        <f t="shared" si="32"/>
        <v>0</v>
      </c>
      <c r="L162" s="106">
        <f t="shared" si="29"/>
        <v>0</v>
      </c>
      <c r="M162" s="151">
        <f t="shared" si="30"/>
        <v>0</v>
      </c>
      <c r="N162" s="108">
        <f t="shared" si="31"/>
        <v>0</v>
      </c>
    </row>
    <row r="163" spans="1:14">
      <c r="A163" s="115">
        <v>4123</v>
      </c>
      <c r="B163" s="188" t="s">
        <v>128</v>
      </c>
      <c r="C163" s="108"/>
      <c r="D163" s="108"/>
      <c r="E163" s="151">
        <f t="shared" si="25"/>
        <v>0</v>
      </c>
      <c r="F163" s="152">
        <f>D163-C163</f>
        <v>0</v>
      </c>
      <c r="G163" s="152">
        <f>G154+G157</f>
        <v>0</v>
      </c>
      <c r="H163" s="152">
        <f>H154+H157</f>
        <v>0</v>
      </c>
      <c r="I163" s="151">
        <f t="shared" si="27"/>
        <v>0</v>
      </c>
      <c r="J163" s="150">
        <f t="shared" si="35"/>
        <v>0</v>
      </c>
      <c r="K163" s="106">
        <f t="shared" si="32"/>
        <v>0</v>
      </c>
      <c r="L163" s="106">
        <f t="shared" si="29"/>
        <v>0</v>
      </c>
      <c r="M163" s="151">
        <f t="shared" si="30"/>
        <v>0</v>
      </c>
      <c r="N163" s="108">
        <f t="shared" si="31"/>
        <v>0</v>
      </c>
    </row>
    <row r="164" spans="1:14" s="2" customFormat="1" ht="25.5">
      <c r="A164" s="142"/>
      <c r="B164" s="189" t="s">
        <v>129</v>
      </c>
      <c r="C164" s="166">
        <f>C6-C105-C151</f>
        <v>1011980.349999994</v>
      </c>
      <c r="D164" s="166">
        <f>D6-D105-D151</f>
        <v>5800820.9600000009</v>
      </c>
      <c r="E164" s="145">
        <f t="shared" si="25"/>
        <v>573.21478228307842</v>
      </c>
      <c r="F164" s="166">
        <f>G6-G105-G151</f>
        <v>-1177808.68</v>
      </c>
      <c r="G164" s="166">
        <f>G6-G105-G151</f>
        <v>-1177808.68</v>
      </c>
      <c r="H164" s="166">
        <f>H6-H105-H151</f>
        <v>2678730.2700000005</v>
      </c>
      <c r="I164" s="145">
        <f t="shared" si="27"/>
        <v>-227.43339520982309</v>
      </c>
      <c r="J164" s="166">
        <f>J6-J51-J151</f>
        <v>7851447.6700000009</v>
      </c>
      <c r="K164" s="166">
        <f>C164+G164</f>
        <v>-165828.3300000059</v>
      </c>
      <c r="L164" s="166">
        <f>D164+H164</f>
        <v>8479551.2300000004</v>
      </c>
      <c r="M164" s="145">
        <f t="shared" si="30"/>
        <v>-5113.4515013204918</v>
      </c>
      <c r="N164" s="166">
        <f>N6-N105-N151</f>
        <v>7019779.5600000061</v>
      </c>
    </row>
    <row r="165" spans="1:14" s="2" customFormat="1">
      <c r="A165" s="258" t="s">
        <v>6</v>
      </c>
      <c r="B165" s="259" t="s">
        <v>135</v>
      </c>
      <c r="C165" s="101"/>
      <c r="D165" s="260"/>
      <c r="E165" s="151">
        <f t="shared" si="25"/>
        <v>0</v>
      </c>
      <c r="F165" s="152">
        <f t="shared" ref="F165:F171" si="45">D165-C165</f>
        <v>0</v>
      </c>
      <c r="G165" s="101"/>
      <c r="H165" s="101"/>
      <c r="I165" s="148"/>
      <c r="J165" s="101"/>
      <c r="K165" s="116">
        <f>C165+G165</f>
        <v>0</v>
      </c>
      <c r="L165" s="116">
        <f>D165+H165</f>
        <v>0</v>
      </c>
      <c r="M165" s="148"/>
      <c r="N165" s="108">
        <f t="shared" si="31"/>
        <v>0</v>
      </c>
    </row>
    <row r="166" spans="1:14" ht="25.5">
      <c r="A166" s="169">
        <v>601110</v>
      </c>
      <c r="B166" s="191" t="s">
        <v>15</v>
      </c>
      <c r="C166" s="150"/>
      <c r="D166" s="190"/>
      <c r="E166" s="151">
        <f t="shared" si="25"/>
        <v>0</v>
      </c>
      <c r="F166" s="152">
        <f t="shared" si="45"/>
        <v>0</v>
      </c>
      <c r="G166" s="192"/>
      <c r="H166" s="190"/>
      <c r="I166" s="151">
        <f t="shared" si="27"/>
        <v>0</v>
      </c>
      <c r="J166" s="150">
        <f t="shared" si="35"/>
        <v>0</v>
      </c>
      <c r="K166" s="106">
        <f t="shared" si="32"/>
        <v>0</v>
      </c>
      <c r="L166" s="106">
        <f t="shared" si="29"/>
        <v>0</v>
      </c>
      <c r="M166" s="151">
        <f t="shared" si="30"/>
        <v>0</v>
      </c>
      <c r="N166" s="108">
        <f t="shared" si="31"/>
        <v>0</v>
      </c>
    </row>
    <row r="167" spans="1:14" ht="25.5">
      <c r="A167" s="169">
        <v>601200</v>
      </c>
      <c r="B167" s="191" t="s">
        <v>16</v>
      </c>
      <c r="C167" s="150"/>
      <c r="D167" s="190"/>
      <c r="E167" s="151">
        <f t="shared" si="25"/>
        <v>0</v>
      </c>
      <c r="F167" s="152">
        <f t="shared" si="45"/>
        <v>0</v>
      </c>
      <c r="G167" s="192"/>
      <c r="H167" s="190"/>
      <c r="I167" s="151">
        <f t="shared" si="27"/>
        <v>0</v>
      </c>
      <c r="J167" s="150">
        <f t="shared" si="35"/>
        <v>0</v>
      </c>
      <c r="K167" s="106">
        <f t="shared" si="32"/>
        <v>0</v>
      </c>
      <c r="L167" s="106">
        <f t="shared" si="29"/>
        <v>0</v>
      </c>
      <c r="M167" s="151">
        <f t="shared" si="30"/>
        <v>0</v>
      </c>
      <c r="N167" s="108">
        <f t="shared" si="31"/>
        <v>0</v>
      </c>
    </row>
    <row r="168" spans="1:14">
      <c r="A168" s="169">
        <v>602100</v>
      </c>
      <c r="B168" s="188" t="s">
        <v>18</v>
      </c>
      <c r="C168" s="95">
        <v>10528589.4</v>
      </c>
      <c r="D168" s="95">
        <v>3732395.79</v>
      </c>
      <c r="E168" s="151">
        <f t="shared" si="25"/>
        <v>35.450103030896045</v>
      </c>
      <c r="F168" s="152">
        <f t="shared" si="45"/>
        <v>-6796193.6100000003</v>
      </c>
      <c r="G168" s="150">
        <v>177372.28</v>
      </c>
      <c r="H168" s="95">
        <v>371230.78</v>
      </c>
      <c r="I168" s="151">
        <f t="shared" si="27"/>
        <v>209.29469926191402</v>
      </c>
      <c r="J168" s="150">
        <f t="shared" si="35"/>
        <v>193858.50000000003</v>
      </c>
      <c r="K168" s="106">
        <f t="shared" si="32"/>
        <v>10705961.68</v>
      </c>
      <c r="L168" s="106">
        <f t="shared" si="29"/>
        <v>4103626.5700000003</v>
      </c>
      <c r="M168" s="151">
        <f t="shared" si="30"/>
        <v>38.330293836807385</v>
      </c>
      <c r="N168" s="108">
        <f t="shared" si="31"/>
        <v>-6602335.1099999994</v>
      </c>
    </row>
    <row r="169" spans="1:14">
      <c r="A169" s="169">
        <v>602200</v>
      </c>
      <c r="B169" s="188" t="s">
        <v>130</v>
      </c>
      <c r="C169" s="95">
        <v>10783240.800000001</v>
      </c>
      <c r="D169" s="95">
        <v>4345785.53</v>
      </c>
      <c r="E169" s="151">
        <f t="shared" si="25"/>
        <v>40.301293559168222</v>
      </c>
      <c r="F169" s="152">
        <f t="shared" si="45"/>
        <v>-6437455.2700000005</v>
      </c>
      <c r="G169" s="150">
        <v>86185.97</v>
      </c>
      <c r="H169" s="95">
        <v>386495.31</v>
      </c>
      <c r="I169" s="151">
        <f t="shared" si="27"/>
        <v>448.44341834291595</v>
      </c>
      <c r="J169" s="150">
        <f t="shared" si="35"/>
        <v>300309.33999999997</v>
      </c>
      <c r="K169" s="106">
        <f t="shared" si="32"/>
        <v>10869426.770000001</v>
      </c>
      <c r="L169" s="106">
        <f t="shared" si="29"/>
        <v>4732280.84</v>
      </c>
      <c r="M169" s="151">
        <f t="shared" si="30"/>
        <v>43.537538272590979</v>
      </c>
      <c r="N169" s="108">
        <f t="shared" si="31"/>
        <v>-6137145.9300000016</v>
      </c>
    </row>
    <row r="170" spans="1:14" ht="38.25">
      <c r="A170" s="169">
        <v>602400</v>
      </c>
      <c r="B170" s="188" t="s">
        <v>131</v>
      </c>
      <c r="C170" s="190"/>
      <c r="D170" s="190">
        <v>-2143553.42</v>
      </c>
      <c r="E170" s="151">
        <f t="shared" si="25"/>
        <v>0</v>
      </c>
      <c r="F170" s="152">
        <f t="shared" si="45"/>
        <v>-2143553.42</v>
      </c>
      <c r="G170" s="150"/>
      <c r="H170" s="190">
        <v>2143553.42</v>
      </c>
      <c r="I170" s="151">
        <f t="shared" si="27"/>
        <v>0</v>
      </c>
      <c r="J170" s="150">
        <f t="shared" si="35"/>
        <v>2143553.42</v>
      </c>
      <c r="K170" s="106">
        <f t="shared" si="32"/>
        <v>0</v>
      </c>
      <c r="L170" s="106">
        <f t="shared" si="29"/>
        <v>0</v>
      </c>
      <c r="M170" s="151">
        <f t="shared" si="30"/>
        <v>0</v>
      </c>
      <c r="N170" s="108">
        <f t="shared" si="31"/>
        <v>0</v>
      </c>
    </row>
    <row r="171" spans="1:14">
      <c r="A171" s="169">
        <v>602304</v>
      </c>
      <c r="B171" s="188" t="s">
        <v>132</v>
      </c>
      <c r="C171" s="193"/>
      <c r="D171" s="193">
        <v>-377439.41</v>
      </c>
      <c r="E171" s="151">
        <f t="shared" si="25"/>
        <v>0</v>
      </c>
      <c r="F171" s="152">
        <f t="shared" si="45"/>
        <v>-377439.41</v>
      </c>
      <c r="G171" s="150"/>
      <c r="H171" s="190"/>
      <c r="I171" s="151">
        <f t="shared" si="27"/>
        <v>0</v>
      </c>
      <c r="J171" s="150">
        <f t="shared" si="35"/>
        <v>0</v>
      </c>
      <c r="K171" s="106">
        <f t="shared" si="32"/>
        <v>0</v>
      </c>
      <c r="L171" s="106">
        <f t="shared" si="29"/>
        <v>-377439.41</v>
      </c>
      <c r="M171" s="151">
        <f t="shared" si="30"/>
        <v>0</v>
      </c>
      <c r="N171" s="108">
        <f t="shared" si="31"/>
        <v>-377439.41</v>
      </c>
    </row>
  </sheetData>
  <mergeCells count="20">
    <mergeCell ref="A1:M1"/>
    <mergeCell ref="C4:C5"/>
    <mergeCell ref="D4:D5"/>
    <mergeCell ref="E4:E5"/>
    <mergeCell ref="G4:G5"/>
    <mergeCell ref="F4:F5"/>
    <mergeCell ref="C3:F3"/>
    <mergeCell ref="G3:J3"/>
    <mergeCell ref="A3:A5"/>
    <mergeCell ref="B3:B5"/>
    <mergeCell ref="H4:H5"/>
    <mergeCell ref="I4:I5"/>
    <mergeCell ref="K3:N3"/>
    <mergeCell ref="N4:N5"/>
    <mergeCell ref="K4:K5"/>
    <mergeCell ref="L4:L5"/>
    <mergeCell ref="M4:M5"/>
    <mergeCell ref="J4:J5"/>
    <mergeCell ref="P20:Q20"/>
    <mergeCell ref="P21:Q21"/>
  </mergeCells>
  <phoneticPr fontId="0" type="noConversion"/>
  <conditionalFormatting sqref="B45">
    <cfRule type="expression" dxfId="15" priority="27" stopIfTrue="1">
      <formula>XFD45=1</formula>
    </cfRule>
  </conditionalFormatting>
  <conditionalFormatting sqref="A25:A26">
    <cfRule type="expression" dxfId="14" priority="25" stopIfTrue="1">
      <formula>XFC25=1</formula>
    </cfRule>
  </conditionalFormatting>
  <conditionalFormatting sqref="B25:B26">
    <cfRule type="expression" dxfId="13" priority="26" stopIfTrue="1">
      <formula>XFC25=1</formula>
    </cfRule>
  </conditionalFormatting>
  <conditionalFormatting sqref="A29">
    <cfRule type="expression" dxfId="12" priority="22" stopIfTrue="1">
      <formula>XFC29=1</formula>
    </cfRule>
  </conditionalFormatting>
  <conditionalFormatting sqref="B29">
    <cfRule type="expression" dxfId="11" priority="23" stopIfTrue="1">
      <formula>XFC29=1</formula>
    </cfRule>
  </conditionalFormatting>
  <conditionalFormatting sqref="A65">
    <cfRule type="expression" dxfId="10" priority="21" stopIfTrue="1">
      <formula>XFC65=1</formula>
    </cfRule>
  </conditionalFormatting>
  <conditionalFormatting sqref="B65">
    <cfRule type="expression" dxfId="9" priority="20" stopIfTrue="1">
      <formula>XFC65=1</formula>
    </cfRule>
  </conditionalFormatting>
  <conditionalFormatting sqref="A102">
    <cfRule type="expression" dxfId="8" priority="19" stopIfTrue="1">
      <formula>XFC102=1</formula>
    </cfRule>
  </conditionalFormatting>
  <conditionalFormatting sqref="B102">
    <cfRule type="expression" dxfId="7" priority="18" stopIfTrue="1">
      <formula>XFC102=1</formula>
    </cfRule>
  </conditionalFormatting>
  <conditionalFormatting sqref="A74:A77">
    <cfRule type="expression" dxfId="6" priority="12" stopIfTrue="1">
      <formula>XFC74=1</formula>
    </cfRule>
  </conditionalFormatting>
  <conditionalFormatting sqref="B74:B77">
    <cfRule type="expression" dxfId="5" priority="11" stopIfTrue="1">
      <formula>XFC74=1</formula>
    </cfRule>
  </conditionalFormatting>
  <conditionalFormatting sqref="C25:C26">
    <cfRule type="expression" dxfId="4" priority="6" stopIfTrue="1">
      <formula>XET25=1</formula>
    </cfRule>
  </conditionalFormatting>
  <conditionalFormatting sqref="D10:D12">
    <cfRule type="expression" dxfId="3" priority="4" stopIfTrue="1">
      <formula>XFB10=1</formula>
    </cfRule>
  </conditionalFormatting>
  <conditionalFormatting sqref="D15:D16">
    <cfRule type="expression" dxfId="2" priority="3" stopIfTrue="1">
      <formula>XFB15=1</formula>
    </cfRule>
  </conditionalFormatting>
  <conditionalFormatting sqref="D25:D26">
    <cfRule type="expression" dxfId="1" priority="2" stopIfTrue="1">
      <formula>XFB25=1</formula>
    </cfRule>
  </conditionalFormatting>
  <conditionalFormatting sqref="D29:D31">
    <cfRule type="expression" dxfId="0" priority="1" stopIfTrue="1">
      <formula>XFB29=1</formula>
    </cfRule>
  </conditionalFormatting>
  <pageMargins left="3.937007874015748E-2" right="3.937007874015748E-2" top="0.78740157480314965" bottom="0.23622047244094491" header="0" footer="0"/>
  <pageSetup paperSize="9" scale="65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G16"/>
  <sheetViews>
    <sheetView showGridLines="0" showZeros="0" tabSelected="1" zoomScale="95" zoomScaleNormal="95" zoomScaleSheetLayoutView="90" workbookViewId="0">
      <selection activeCell="G16" sqref="G16"/>
    </sheetView>
  </sheetViews>
  <sheetFormatPr defaultColWidth="9.140625" defaultRowHeight="12.75"/>
  <cols>
    <col min="1" max="1" width="5.42578125" style="45" customWidth="1"/>
    <col min="2" max="2" width="53.7109375" style="46" customWidth="1"/>
    <col min="3" max="3" width="16.85546875" style="46" customWidth="1"/>
    <col min="4" max="5" width="18.85546875" style="39" customWidth="1"/>
    <col min="6" max="6" width="20.5703125" style="39" customWidth="1"/>
    <col min="7" max="7" width="17.42578125" style="39" customWidth="1"/>
    <col min="8" max="65" width="18.7109375" style="39" customWidth="1"/>
    <col min="66" max="16384" width="9.140625" style="39"/>
  </cols>
  <sheetData>
    <row r="1" spans="1:7" ht="66.599999999999994" customHeight="1">
      <c r="A1" s="305" t="s">
        <v>362</v>
      </c>
      <c r="B1" s="305"/>
      <c r="C1" s="305"/>
      <c r="D1" s="305"/>
      <c r="E1" s="305"/>
      <c r="F1" s="305"/>
      <c r="G1" s="305"/>
    </row>
    <row r="2" spans="1:7" ht="15.6" customHeight="1">
      <c r="A2" s="40"/>
      <c r="B2" s="41"/>
      <c r="C2" s="41"/>
    </row>
    <row r="3" spans="1:7" ht="18.75">
      <c r="A3" s="40"/>
      <c r="B3" s="41"/>
      <c r="C3" s="41"/>
      <c r="G3" s="197" t="s">
        <v>5</v>
      </c>
    </row>
    <row r="4" spans="1:7" s="42" customFormat="1" ht="72" customHeight="1">
      <c r="A4" s="235" t="s">
        <v>22</v>
      </c>
      <c r="B4" s="236" t="s">
        <v>23</v>
      </c>
      <c r="C4" s="237" t="s">
        <v>284</v>
      </c>
      <c r="D4" s="238" t="s">
        <v>343</v>
      </c>
      <c r="E4" s="238" t="s">
        <v>346</v>
      </c>
      <c r="F4" s="238" t="s">
        <v>350</v>
      </c>
      <c r="G4" s="238" t="s">
        <v>286</v>
      </c>
    </row>
    <row r="5" spans="1:7" s="43" customFormat="1" ht="30" customHeight="1">
      <c r="A5" s="194"/>
      <c r="B5" s="195" t="s">
        <v>25</v>
      </c>
      <c r="C5" s="196">
        <f>C6+C11+C13+C15+C16</f>
        <v>2335481.7400000002</v>
      </c>
      <c r="D5" s="196">
        <f>D6+D11+D13+D15+D16</f>
        <v>1839252.3699999999</v>
      </c>
      <c r="E5" s="196">
        <f t="shared" ref="E5:G5" si="0">E6+E11+E13+E15+E16</f>
        <v>377439.41</v>
      </c>
      <c r="F5" s="196">
        <f t="shared" si="0"/>
        <v>357713.13</v>
      </c>
      <c r="G5" s="196">
        <f t="shared" si="0"/>
        <v>357713.13</v>
      </c>
    </row>
    <row r="6" spans="1:7" s="44" customFormat="1" ht="97.9" customHeight="1">
      <c r="A6" s="245" t="s">
        <v>24</v>
      </c>
      <c r="B6" s="246" t="s">
        <v>283</v>
      </c>
      <c r="C6" s="247">
        <f>SUM(C7:C10)</f>
        <v>1927338.5899999999</v>
      </c>
      <c r="D6" s="247">
        <f>D8+D9+D10</f>
        <v>1753109.9</v>
      </c>
      <c r="E6" s="247"/>
      <c r="F6" s="247">
        <f t="shared" ref="F6:G6" si="1">F8+F9+F10</f>
        <v>327009.39</v>
      </c>
      <c r="G6" s="247">
        <f t="shared" si="1"/>
        <v>327009.39</v>
      </c>
    </row>
    <row r="7" spans="1:7" s="44" customFormat="1" ht="66" hidden="1" customHeight="1">
      <c r="A7" s="223"/>
      <c r="B7" s="225" t="s">
        <v>316</v>
      </c>
      <c r="C7" s="224"/>
      <c r="D7" s="224">
        <f>D8+D9</f>
        <v>1753109.9</v>
      </c>
      <c r="E7" s="224"/>
      <c r="F7" s="224">
        <f>F8+F9</f>
        <v>152780.70000000001</v>
      </c>
      <c r="G7" s="224">
        <f>G8+G9</f>
        <v>152780.70000000001</v>
      </c>
    </row>
    <row r="8" spans="1:7" s="53" customFormat="1" ht="69.599999999999994" customHeight="1">
      <c r="A8" s="223" t="s">
        <v>313</v>
      </c>
      <c r="B8" s="242" t="s">
        <v>329</v>
      </c>
      <c r="C8" s="198">
        <v>152780.70000000001</v>
      </c>
      <c r="D8" s="198">
        <v>152780.70000000001</v>
      </c>
      <c r="E8" s="198"/>
      <c r="F8" s="198">
        <v>152780.70000000001</v>
      </c>
      <c r="G8" s="199">
        <v>152780.70000000001</v>
      </c>
    </row>
    <row r="9" spans="1:7" s="53" customFormat="1" ht="107.45" customHeight="1">
      <c r="A9" s="243" t="s">
        <v>314</v>
      </c>
      <c r="B9" s="242" t="s">
        <v>328</v>
      </c>
      <c r="C9" s="198">
        <v>1600329.2</v>
      </c>
      <c r="D9" s="198">
        <v>1600329.2</v>
      </c>
      <c r="E9" s="198"/>
      <c r="F9" s="198"/>
      <c r="G9" s="199"/>
    </row>
    <row r="10" spans="1:7" ht="48.6" customHeight="1">
      <c r="A10" s="243" t="s">
        <v>315</v>
      </c>
      <c r="B10" s="242" t="s">
        <v>280</v>
      </c>
      <c r="C10" s="198">
        <v>174228.69</v>
      </c>
      <c r="D10" s="198"/>
      <c r="E10" s="198"/>
      <c r="F10" s="198">
        <v>174228.69</v>
      </c>
      <c r="G10" s="199">
        <v>174228.69</v>
      </c>
    </row>
    <row r="11" spans="1:7" ht="78" customHeight="1">
      <c r="A11" s="245" t="s">
        <v>26</v>
      </c>
      <c r="B11" s="248" t="s">
        <v>287</v>
      </c>
      <c r="C11" s="247">
        <f>C12</f>
        <v>54469.4</v>
      </c>
      <c r="D11" s="247">
        <f>D12</f>
        <v>54469.4</v>
      </c>
      <c r="E11" s="247">
        <v>54469.4</v>
      </c>
      <c r="F11" s="247">
        <f>F12</f>
        <v>0</v>
      </c>
      <c r="G11" s="247">
        <f>G12</f>
        <v>0</v>
      </c>
    </row>
    <row r="12" spans="1:7" ht="48.6" customHeight="1">
      <c r="A12" s="243"/>
      <c r="B12" s="244" t="s">
        <v>281</v>
      </c>
      <c r="C12" s="198">
        <v>54469.4</v>
      </c>
      <c r="D12" s="198">
        <v>54469.4</v>
      </c>
      <c r="E12" s="198">
        <v>54596.4</v>
      </c>
      <c r="F12" s="198"/>
      <c r="G12" s="199"/>
    </row>
    <row r="13" spans="1:7" ht="110.45" customHeight="1">
      <c r="A13" s="245" t="s">
        <v>285</v>
      </c>
      <c r="B13" s="249" t="s">
        <v>288</v>
      </c>
      <c r="C13" s="247">
        <f>C14</f>
        <v>969.33</v>
      </c>
      <c r="D13" s="247">
        <f>D14</f>
        <v>969.33</v>
      </c>
      <c r="E13" s="247">
        <v>969.33</v>
      </c>
      <c r="F13" s="247"/>
      <c r="G13" s="247"/>
    </row>
    <row r="14" spans="1:7" ht="102.6" customHeight="1">
      <c r="A14" s="223"/>
      <c r="B14" s="242" t="s">
        <v>282</v>
      </c>
      <c r="C14" s="198">
        <v>969.33</v>
      </c>
      <c r="D14" s="198">
        <v>969.33</v>
      </c>
      <c r="E14" s="198">
        <v>969.33</v>
      </c>
      <c r="F14" s="198"/>
      <c r="G14" s="199"/>
    </row>
    <row r="15" spans="1:7" ht="63" customHeight="1">
      <c r="A15" s="245" t="s">
        <v>27</v>
      </c>
      <c r="B15" s="250" t="s">
        <v>344</v>
      </c>
      <c r="C15" s="247">
        <v>322000.68</v>
      </c>
      <c r="D15" s="251"/>
      <c r="E15" s="251">
        <v>322000.68</v>
      </c>
      <c r="F15" s="251"/>
      <c r="G15" s="251"/>
    </row>
    <row r="16" spans="1:7" ht="79.900000000000006" customHeight="1">
      <c r="A16" s="245" t="s">
        <v>28</v>
      </c>
      <c r="B16" s="250" t="s">
        <v>345</v>
      </c>
      <c r="C16" s="247">
        <v>30703.74</v>
      </c>
      <c r="D16" s="251">
        <v>30703.74</v>
      </c>
      <c r="E16" s="251"/>
      <c r="F16" s="251">
        <v>30703.74</v>
      </c>
      <c r="G16" s="251">
        <v>30703.74</v>
      </c>
    </row>
  </sheetData>
  <mergeCells count="1">
    <mergeCell ref="A1:G1"/>
  </mergeCells>
  <phoneticPr fontId="50" type="noConversion"/>
  <printOptions horizontalCentered="1"/>
  <pageMargins left="0.39370078740157483" right="0" top="0.39370078740157483" bottom="0.59055118110236227" header="0.51181102362204722" footer="0.31496062992125984"/>
  <pageSetup paperSize="9" scale="55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Доходи</vt:lpstr>
      <vt:lpstr>Видатки</vt:lpstr>
      <vt:lpstr>Кредитування</vt:lpstr>
      <vt:lpstr>джерела</vt:lpstr>
      <vt:lpstr>всього по програмам</vt:lpstr>
      <vt:lpstr>порівняння</vt:lpstr>
      <vt:lpstr>Субвенції залишки</vt:lpstr>
      <vt:lpstr>Видатки!Заголовки_для_печати</vt:lpstr>
      <vt:lpstr>'всього по програмам'!Заголовки_для_печати</vt:lpstr>
      <vt:lpstr>Доходи!Заголовки_для_печати</vt:lpstr>
      <vt:lpstr>порівняння!Заголовки_для_печати</vt:lpstr>
      <vt:lpstr>'Субвенції залишки'!Заголовки_для_печати</vt:lpstr>
      <vt:lpstr>'всього по програмам'!Область_печати</vt:lpstr>
      <vt:lpstr>'Субвенції залишки'!Область_печати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2023-11-21T07:33:26Z</cp:lastPrinted>
  <dcterms:created xsi:type="dcterms:W3CDTF">2021-02-01T07:32:26Z</dcterms:created>
  <dcterms:modified xsi:type="dcterms:W3CDTF">2023-11-21T07:40:51Z</dcterms:modified>
</cp:coreProperties>
</file>