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C5D4F22-A3EB-4819-9303-5A9D63189B5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Доходи" sheetId="1" r:id="rId1"/>
    <sheet name="Видатки" sheetId="2" r:id="rId2"/>
    <sheet name="Кредитування" sheetId="3" r:id="rId3"/>
    <sheet name="джерела" sheetId="4" r:id="rId4"/>
    <sheet name="всього по програмам" sheetId="9" r:id="rId5"/>
    <sheet name="Лист1" sheetId="10" r:id="rId6"/>
    <sheet name="порівняння" sheetId="6" state="hidden" r:id="rId7"/>
    <sheet name="Субвенції залишки" sheetId="8" state="hidden" r:id="rId8"/>
  </sheets>
  <externalReferences>
    <externalReference r:id="rId9"/>
  </externalReferences>
  <definedNames>
    <definedName name="_Б21000" localSheetId="7">#REF!</definedName>
    <definedName name="_Б21000">#REF!</definedName>
    <definedName name="_Б22000" localSheetId="7">#REF!</definedName>
    <definedName name="_Б22000">#REF!</definedName>
    <definedName name="_Б22100" localSheetId="7">#REF!</definedName>
    <definedName name="_Б22100">#REF!</definedName>
    <definedName name="_Б22110" localSheetId="7">#REF!</definedName>
    <definedName name="_Б22110">#REF!</definedName>
    <definedName name="_Б22111" localSheetId="7">#REF!</definedName>
    <definedName name="_Б22111">#REF!</definedName>
    <definedName name="_Б22112" localSheetId="7">#REF!</definedName>
    <definedName name="_Б22112">#REF!</definedName>
    <definedName name="_Б22200" localSheetId="7">#REF!</definedName>
    <definedName name="_Б22200">#REF!</definedName>
    <definedName name="_Б23000" localSheetId="7">#REF!</definedName>
    <definedName name="_Б23000">#REF!</definedName>
    <definedName name="_Б24000" localSheetId="7">#REF!</definedName>
    <definedName name="_Б24000">#REF!</definedName>
    <definedName name="_Б25000" localSheetId="7">#REF!</definedName>
    <definedName name="_Б25000">#REF!</definedName>
    <definedName name="_Б41000" localSheetId="7">#REF!</definedName>
    <definedName name="_Б41000">#REF!</definedName>
    <definedName name="_Б42000" localSheetId="7">#REF!</definedName>
    <definedName name="_Б42000">#REF!</definedName>
    <definedName name="_Б43000" localSheetId="7">#REF!</definedName>
    <definedName name="_Б43000">#REF!</definedName>
    <definedName name="_Б44000" localSheetId="7">#REF!</definedName>
    <definedName name="_Б44000">#REF!</definedName>
    <definedName name="_Б45000" localSheetId="7">#REF!</definedName>
    <definedName name="_Б45000">#REF!</definedName>
    <definedName name="_Б46000" localSheetId="7">#REF!</definedName>
    <definedName name="_Б46000">#REF!</definedName>
    <definedName name="_ІБ900501" localSheetId="7">#REF!</definedName>
    <definedName name="_ІБ900501">#REF!</definedName>
    <definedName name="_ІБ900502" localSheetId="7">#REF!</definedName>
    <definedName name="_ІБ900502">#REF!</definedName>
    <definedName name="aa" localSheetId="7">#REF!</definedName>
    <definedName name="aa">#REF!</definedName>
    <definedName name="asdf" localSheetId="3">#REF!</definedName>
    <definedName name="asdf" localSheetId="7">#REF!</definedName>
    <definedName name="asdf">#REF!</definedName>
    <definedName name="bb" localSheetId="7">#REF!</definedName>
    <definedName name="bb">#REF!</definedName>
    <definedName name="bbb" localSheetId="7">#REF!</definedName>
    <definedName name="bbb">#REF!</definedName>
    <definedName name="Data">#REF!</definedName>
    <definedName name="Date">#REF!</definedName>
    <definedName name="Date1">#REF!</definedName>
    <definedName name="EXCEL_VER">10</definedName>
    <definedName name="PRINT_DATE">"20.04.2017 13:04:29"</definedName>
    <definedName name="PRINTER">"Eксель_Імпорт (XlRpt)  ДержКазначейство ЦА, Копичко Олександр"</definedName>
    <definedName name="REP_CREATOR">"exp07"</definedName>
    <definedName name="Z_4C83FDBF_077C_48CF_B4BE_ECDB83DBD736_.wvu.PrintTitles" localSheetId="4" hidden="1">'всього по програмам'!$A:$B,'всього по програмам'!#REF!</definedName>
    <definedName name="аа" localSheetId="3">#REF!</definedName>
    <definedName name="аа" localSheetId="7">#REF!</definedName>
    <definedName name="аа">#REF!</definedName>
    <definedName name="б2000" localSheetId="7">#REF!</definedName>
    <definedName name="б2000">#REF!</definedName>
    <definedName name="б22110" localSheetId="7">#REF!</definedName>
    <definedName name="б22110">#REF!</definedName>
    <definedName name="б24" localSheetId="7">#REF!</definedName>
    <definedName name="б24">#REF!</definedName>
    <definedName name="б25" localSheetId="7">#REF!</definedName>
    <definedName name="б25">#REF!</definedName>
    <definedName name="жж">#REF!</definedName>
    <definedName name="_xlnm.Print_Titles" localSheetId="1">Видатки!$7:$9</definedName>
    <definedName name="_xlnm.Print_Titles" localSheetId="4">'всього по програмам'!$A:$B,'всього по програмам'!$3:$4</definedName>
    <definedName name="_xlnm.Print_Titles" localSheetId="0">Доходи!$7:$9</definedName>
    <definedName name="_xlnm.Print_Titles" localSheetId="6">порівняння!$3:$5</definedName>
    <definedName name="_xlnm.Print_Titles" localSheetId="7">'Субвенції залишки'!$4:$4</definedName>
    <definedName name="йййй" localSheetId="7">#REF!</definedName>
    <definedName name="йййй">#REF!</definedName>
    <definedName name="ллллл" localSheetId="3">#REF!</definedName>
    <definedName name="ллллл" localSheetId="7">#REF!</definedName>
    <definedName name="ллллл">#REF!</definedName>
    <definedName name="_xlnm.Print_Area" localSheetId="7">'Субвенції залишки'!$A$1:$G$16</definedName>
    <definedName name="оооооо" localSheetId="3">#REF!</definedName>
    <definedName name="оооооо" localSheetId="7">#REF!</definedName>
    <definedName name="оооооо">#REF!</definedName>
    <definedName name="рррр" localSheetId="3">#REF!</definedName>
    <definedName name="рррр" localSheetId="7">#REF!</definedName>
    <definedName name="рррр">#REF!</definedName>
    <definedName name="ррррр" localSheetId="3">#REF!</definedName>
    <definedName name="ррррр" localSheetId="7">#REF!</definedName>
    <definedName name="ррррр">#REF!</definedName>
    <definedName name="с" localSheetId="3">#REF!</definedName>
    <definedName name="с" localSheetId="7">#REF!</definedName>
    <definedName name="с">#REF!</definedName>
    <definedName name="щщ" localSheetId="3">#REF!</definedName>
    <definedName name="щщ" localSheetId="7">#REF!</definedName>
    <definedName name="щ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0" i="10" l="1"/>
  <c r="G110" i="10"/>
  <c r="L109" i="10"/>
  <c r="G109" i="10"/>
  <c r="L108" i="10"/>
  <c r="G108" i="10"/>
  <c r="L107" i="10"/>
  <c r="G107" i="10"/>
  <c r="L106" i="10"/>
  <c r="G106" i="10"/>
  <c r="L105" i="10"/>
  <c r="G105" i="10"/>
  <c r="L104" i="10"/>
  <c r="G104" i="10"/>
  <c r="L103" i="10"/>
  <c r="G103" i="10"/>
  <c r="L102" i="10"/>
  <c r="G102" i="10"/>
  <c r="L101" i="10"/>
  <c r="G101" i="10"/>
  <c r="L100" i="10"/>
  <c r="G100" i="10"/>
  <c r="L99" i="10"/>
  <c r="G99" i="10"/>
  <c r="L98" i="10"/>
  <c r="G98" i="10"/>
  <c r="L97" i="10"/>
  <c r="G97" i="10"/>
  <c r="L96" i="10"/>
  <c r="G96" i="10"/>
  <c r="L95" i="10"/>
  <c r="G95" i="10"/>
  <c r="L94" i="10"/>
  <c r="G94" i="10"/>
  <c r="L93" i="10"/>
  <c r="G93" i="10"/>
  <c r="L92" i="10"/>
  <c r="G92" i="10"/>
  <c r="L91" i="10"/>
  <c r="G91" i="10"/>
  <c r="L90" i="10"/>
  <c r="G90" i="10"/>
  <c r="L89" i="10"/>
  <c r="G89" i="10"/>
  <c r="L88" i="10"/>
  <c r="G88" i="10"/>
  <c r="L87" i="10"/>
  <c r="G87" i="10"/>
  <c r="L86" i="10"/>
  <c r="G86" i="10"/>
  <c r="L85" i="10"/>
  <c r="G85" i="10"/>
  <c r="L84" i="10"/>
  <c r="G84" i="10"/>
  <c r="L83" i="10"/>
  <c r="G83" i="10"/>
  <c r="L82" i="10"/>
  <c r="G82" i="10"/>
  <c r="L81" i="10"/>
  <c r="G81" i="10"/>
  <c r="L80" i="10"/>
  <c r="G80" i="10"/>
  <c r="L79" i="10"/>
  <c r="G79" i="10"/>
  <c r="L78" i="10"/>
  <c r="G78" i="10"/>
  <c r="L77" i="10"/>
  <c r="G77" i="10"/>
  <c r="L76" i="10"/>
  <c r="G76" i="10"/>
  <c r="L75" i="10"/>
  <c r="G75" i="10"/>
  <c r="L74" i="10"/>
  <c r="G74" i="10"/>
  <c r="L73" i="10"/>
  <c r="G73" i="10"/>
  <c r="L72" i="10"/>
  <c r="G72" i="10"/>
  <c r="L71" i="10"/>
  <c r="G71" i="10"/>
  <c r="L70" i="10"/>
  <c r="G70" i="10"/>
  <c r="L69" i="10"/>
  <c r="G69" i="10"/>
  <c r="L68" i="10"/>
  <c r="G68" i="10"/>
  <c r="L67" i="10"/>
  <c r="G67" i="10"/>
  <c r="L66" i="10"/>
  <c r="G66" i="10"/>
  <c r="L65" i="10"/>
  <c r="G65" i="10"/>
  <c r="L64" i="10"/>
  <c r="G64" i="10"/>
  <c r="L63" i="10"/>
  <c r="G63" i="10"/>
  <c r="L62" i="10"/>
  <c r="G62" i="10"/>
  <c r="L61" i="10"/>
  <c r="G61" i="10"/>
  <c r="L60" i="10"/>
  <c r="G60" i="10"/>
  <c r="L59" i="10"/>
  <c r="G59" i="10"/>
  <c r="L58" i="10"/>
  <c r="G58" i="10"/>
  <c r="L57" i="10"/>
  <c r="G57" i="10"/>
  <c r="L56" i="10"/>
  <c r="G56" i="10"/>
  <c r="L55" i="10"/>
  <c r="G55" i="10"/>
  <c r="L54" i="10"/>
  <c r="G54" i="10"/>
  <c r="L53" i="10"/>
  <c r="G53" i="10"/>
  <c r="L52" i="10"/>
  <c r="G52" i="10"/>
  <c r="L51" i="10"/>
  <c r="G51" i="10"/>
  <c r="L50" i="10"/>
  <c r="G50" i="10"/>
  <c r="L49" i="10"/>
  <c r="G49" i="10"/>
  <c r="L48" i="10"/>
  <c r="G48" i="10"/>
  <c r="L47" i="10"/>
  <c r="G47" i="10"/>
  <c r="L46" i="10"/>
  <c r="G46" i="10"/>
  <c r="L45" i="10"/>
  <c r="G45" i="10"/>
  <c r="L44" i="10"/>
  <c r="G44" i="10"/>
  <c r="L43" i="10"/>
  <c r="G43" i="10"/>
  <c r="L42" i="10"/>
  <c r="G42" i="10"/>
  <c r="L41" i="10"/>
  <c r="G41" i="10"/>
  <c r="L40" i="10"/>
  <c r="G40" i="10"/>
  <c r="L39" i="10"/>
  <c r="G39" i="10"/>
  <c r="L38" i="10"/>
  <c r="G38" i="10"/>
  <c r="L37" i="10"/>
  <c r="G37" i="10"/>
  <c r="L36" i="10"/>
  <c r="G36" i="10"/>
  <c r="L35" i="10"/>
  <c r="G35" i="10"/>
  <c r="L34" i="10"/>
  <c r="G34" i="10"/>
  <c r="L33" i="10"/>
  <c r="G33" i="10"/>
  <c r="L32" i="10"/>
  <c r="G32" i="10"/>
  <c r="L31" i="10"/>
  <c r="G31" i="10"/>
  <c r="L30" i="10"/>
  <c r="G30" i="10"/>
  <c r="L29" i="10"/>
  <c r="G29" i="10"/>
  <c r="L28" i="10"/>
  <c r="G28" i="10"/>
  <c r="L27" i="10"/>
  <c r="G27" i="10"/>
  <c r="L26" i="10"/>
  <c r="G26" i="10"/>
  <c r="L25" i="10"/>
  <c r="G25" i="10"/>
  <c r="L24" i="10"/>
  <c r="G24" i="10"/>
  <c r="L23" i="10"/>
  <c r="G23" i="10"/>
  <c r="L22" i="10"/>
  <c r="G22" i="10"/>
  <c r="L21" i="10"/>
  <c r="G21" i="10"/>
  <c r="L20" i="10"/>
  <c r="G20" i="10"/>
  <c r="L19" i="10"/>
  <c r="G19" i="10"/>
  <c r="L18" i="10"/>
  <c r="G18" i="10"/>
  <c r="L17" i="10"/>
  <c r="G17" i="10"/>
  <c r="L16" i="10"/>
  <c r="G16" i="10"/>
  <c r="L15" i="10"/>
  <c r="G15" i="10"/>
  <c r="L14" i="10"/>
  <c r="G14" i="10"/>
  <c r="L13" i="10"/>
  <c r="G13" i="10"/>
  <c r="L12" i="10"/>
  <c r="G12" i="10"/>
  <c r="L11" i="10"/>
  <c r="G11" i="10"/>
  <c r="L10" i="10"/>
  <c r="G10" i="10"/>
  <c r="L9" i="10"/>
  <c r="G9" i="10"/>
  <c r="L8" i="10"/>
  <c r="G8" i="10"/>
  <c r="J92" i="2"/>
  <c r="I92" i="2"/>
  <c r="K92" i="2" s="1"/>
  <c r="H92" i="2"/>
  <c r="E92" i="2"/>
  <c r="J91" i="2"/>
  <c r="I91" i="2"/>
  <c r="K91" i="2" s="1"/>
  <c r="H91" i="2"/>
  <c r="E91" i="2"/>
  <c r="K90" i="2"/>
  <c r="J90" i="2"/>
  <c r="I90" i="2"/>
  <c r="H90" i="2"/>
  <c r="E90" i="2"/>
  <c r="H89" i="2"/>
  <c r="G89" i="2"/>
  <c r="F89" i="2"/>
  <c r="D89" i="2"/>
  <c r="D88" i="2" s="1"/>
  <c r="C89" i="2"/>
  <c r="I89" i="2" s="1"/>
  <c r="G88" i="2"/>
  <c r="F88" i="2"/>
  <c r="H88" i="2" s="1"/>
  <c r="C88" i="2"/>
  <c r="I88" i="2" s="1"/>
  <c r="J87" i="2"/>
  <c r="I87" i="2"/>
  <c r="E87" i="2"/>
  <c r="J86" i="2"/>
  <c r="I86" i="2"/>
  <c r="H86" i="2"/>
  <c r="E86" i="2"/>
  <c r="J85" i="2"/>
  <c r="K85" i="2" s="1"/>
  <c r="I85" i="2"/>
  <c r="E85" i="2"/>
  <c r="J84" i="2"/>
  <c r="K84" i="2" s="1"/>
  <c r="I84" i="2"/>
  <c r="H84" i="2"/>
  <c r="E84" i="2"/>
  <c r="E83" i="2"/>
  <c r="K82" i="2"/>
  <c r="J82" i="2"/>
  <c r="I82" i="2"/>
  <c r="E82" i="2"/>
  <c r="K81" i="2"/>
  <c r="J81" i="2"/>
  <c r="I81" i="2"/>
  <c r="H81" i="2"/>
  <c r="K80" i="2"/>
  <c r="J80" i="2"/>
  <c r="I80" i="2"/>
  <c r="H80" i="2"/>
  <c r="K78" i="2"/>
  <c r="J78" i="2"/>
  <c r="I78" i="2"/>
  <c r="H78" i="2"/>
  <c r="E78" i="2"/>
  <c r="J77" i="2"/>
  <c r="I77" i="2"/>
  <c r="K77" i="2" s="1"/>
  <c r="H77" i="2"/>
  <c r="E77" i="2"/>
  <c r="J76" i="2"/>
  <c r="K76" i="2" s="1"/>
  <c r="I76" i="2"/>
  <c r="H76" i="2"/>
  <c r="J75" i="2"/>
  <c r="I75" i="2"/>
  <c r="H75" i="2"/>
  <c r="E75" i="2"/>
  <c r="J74" i="2"/>
  <c r="K74" i="2" s="1"/>
  <c r="I74" i="2"/>
  <c r="H74" i="2"/>
  <c r="E74" i="2"/>
  <c r="J73" i="2"/>
  <c r="K73" i="2" s="1"/>
  <c r="I73" i="2"/>
  <c r="H73" i="2"/>
  <c r="J72" i="2"/>
  <c r="K72" i="2" s="1"/>
  <c r="I72" i="2"/>
  <c r="H72" i="2"/>
  <c r="E72" i="2"/>
  <c r="K71" i="2"/>
  <c r="J71" i="2"/>
  <c r="I71" i="2"/>
  <c r="H71" i="2"/>
  <c r="E71" i="2"/>
  <c r="J70" i="2"/>
  <c r="I70" i="2"/>
  <c r="K70" i="2" s="1"/>
  <c r="H70" i="2"/>
  <c r="E70" i="2"/>
  <c r="J69" i="2"/>
  <c r="K69" i="2" s="1"/>
  <c r="I69" i="2"/>
  <c r="H69" i="2"/>
  <c r="E69" i="2"/>
  <c r="J68" i="2"/>
  <c r="K68" i="2" s="1"/>
  <c r="I68" i="2"/>
  <c r="H68" i="2"/>
  <c r="E68" i="2"/>
  <c r="K67" i="2"/>
  <c r="J67" i="2"/>
  <c r="I67" i="2"/>
  <c r="H67" i="2"/>
  <c r="E67" i="2"/>
  <c r="J66" i="2"/>
  <c r="I66" i="2"/>
  <c r="K66" i="2" s="1"/>
  <c r="H66" i="2"/>
  <c r="E66" i="2"/>
  <c r="J65" i="2"/>
  <c r="I65" i="2"/>
  <c r="K65" i="2" s="1"/>
  <c r="H65" i="2"/>
  <c r="E65" i="2"/>
  <c r="G64" i="2"/>
  <c r="F64" i="2"/>
  <c r="F63" i="2" s="1"/>
  <c r="H63" i="2" s="1"/>
  <c r="D64" i="2"/>
  <c r="J64" i="2" s="1"/>
  <c r="C64" i="2"/>
  <c r="G63" i="2"/>
  <c r="D63" i="2"/>
  <c r="J63" i="2" s="1"/>
  <c r="C63" i="2"/>
  <c r="J62" i="2"/>
  <c r="I62" i="2"/>
  <c r="K62" i="2" s="1"/>
  <c r="H62" i="2"/>
  <c r="E62" i="2"/>
  <c r="J61" i="2"/>
  <c r="I61" i="2"/>
  <c r="E61" i="2"/>
  <c r="J60" i="2"/>
  <c r="I60" i="2"/>
  <c r="K60" i="2" s="1"/>
  <c r="H60" i="2"/>
  <c r="E60" i="2"/>
  <c r="J59" i="2"/>
  <c r="I59" i="2"/>
  <c r="K59" i="2" s="1"/>
  <c r="H59" i="2"/>
  <c r="E59" i="2"/>
  <c r="J58" i="2"/>
  <c r="K58" i="2" s="1"/>
  <c r="I58" i="2"/>
  <c r="H58" i="2"/>
  <c r="E58" i="2"/>
  <c r="K57" i="2"/>
  <c r="J57" i="2"/>
  <c r="I57" i="2"/>
  <c r="H57" i="2"/>
  <c r="E57" i="2"/>
  <c r="J56" i="2"/>
  <c r="I56" i="2"/>
  <c r="K56" i="2" s="1"/>
  <c r="H56" i="2"/>
  <c r="E56" i="2"/>
  <c r="J55" i="2"/>
  <c r="I55" i="2"/>
  <c r="K55" i="2" s="1"/>
  <c r="H55" i="2"/>
  <c r="E55" i="2"/>
  <c r="K54" i="2"/>
  <c r="J54" i="2"/>
  <c r="I54" i="2"/>
  <c r="H54" i="2"/>
  <c r="E54" i="2"/>
  <c r="K53" i="2"/>
  <c r="J53" i="2"/>
  <c r="I53" i="2"/>
  <c r="H53" i="2"/>
  <c r="E53" i="2"/>
  <c r="J52" i="2"/>
  <c r="I52" i="2"/>
  <c r="K52" i="2" s="1"/>
  <c r="H52" i="2"/>
  <c r="E52" i="2"/>
  <c r="J51" i="2"/>
  <c r="I51" i="2"/>
  <c r="H51" i="2"/>
  <c r="J50" i="2"/>
  <c r="I50" i="2"/>
  <c r="K50" i="2" s="1"/>
  <c r="H50" i="2"/>
  <c r="E50" i="2"/>
  <c r="J49" i="2"/>
  <c r="I49" i="2"/>
  <c r="H49" i="2"/>
  <c r="E49" i="2"/>
  <c r="J48" i="2"/>
  <c r="I48" i="2"/>
  <c r="H48" i="2"/>
  <c r="E48" i="2"/>
  <c r="J47" i="2"/>
  <c r="I47" i="2"/>
  <c r="K47" i="2" s="1"/>
  <c r="H47" i="2"/>
  <c r="E47" i="2"/>
  <c r="J46" i="2"/>
  <c r="I46" i="2"/>
  <c r="H46" i="2"/>
  <c r="E46" i="2"/>
  <c r="J45" i="2"/>
  <c r="K45" i="2" s="1"/>
  <c r="I45" i="2"/>
  <c r="H45" i="2"/>
  <c r="E45" i="2"/>
  <c r="K44" i="2"/>
  <c r="J44" i="2"/>
  <c r="I44" i="2"/>
  <c r="H44" i="2"/>
  <c r="E44" i="2"/>
  <c r="J43" i="2"/>
  <c r="I43" i="2"/>
  <c r="E43" i="2"/>
  <c r="K42" i="2"/>
  <c r="J42" i="2"/>
  <c r="I42" i="2"/>
  <c r="H42" i="2"/>
  <c r="E42" i="2"/>
  <c r="J41" i="2"/>
  <c r="I41" i="2"/>
  <c r="K41" i="2" s="1"/>
  <c r="H41" i="2"/>
  <c r="E41" i="2"/>
  <c r="J40" i="2"/>
  <c r="I40" i="2"/>
  <c r="K40" i="2" s="1"/>
  <c r="J39" i="2"/>
  <c r="I39" i="2"/>
  <c r="K39" i="2" s="1"/>
  <c r="H39" i="2"/>
  <c r="E39" i="2"/>
  <c r="J38" i="2"/>
  <c r="I38" i="2"/>
  <c r="K38" i="2" s="1"/>
  <c r="J37" i="2"/>
  <c r="I37" i="2"/>
  <c r="J36" i="2"/>
  <c r="I36" i="2"/>
  <c r="J35" i="2"/>
  <c r="I35" i="2"/>
  <c r="K35" i="2" s="1"/>
  <c r="H35" i="2"/>
  <c r="E35" i="2"/>
  <c r="J34" i="2"/>
  <c r="I34" i="2"/>
  <c r="K34" i="2" s="1"/>
  <c r="H34" i="2"/>
  <c r="E34" i="2"/>
  <c r="K33" i="2"/>
  <c r="J33" i="2"/>
  <c r="I33" i="2"/>
  <c r="H33" i="2"/>
  <c r="E33" i="2"/>
  <c r="K32" i="2"/>
  <c r="J32" i="2"/>
  <c r="I32" i="2"/>
  <c r="H32" i="2"/>
  <c r="E32" i="2"/>
  <c r="J31" i="2"/>
  <c r="I31" i="2"/>
  <c r="K31" i="2" s="1"/>
  <c r="H31" i="2"/>
  <c r="E31" i="2"/>
  <c r="J30" i="2"/>
  <c r="I30" i="2"/>
  <c r="K30" i="2" s="1"/>
  <c r="E30" i="2"/>
  <c r="J29" i="2"/>
  <c r="I29" i="2"/>
  <c r="K29" i="2" s="1"/>
  <c r="H29" i="2"/>
  <c r="E29" i="2"/>
  <c r="J28" i="2"/>
  <c r="I28" i="2"/>
  <c r="E28" i="2"/>
  <c r="J27" i="2"/>
  <c r="I27" i="2"/>
  <c r="K27" i="2" s="1"/>
  <c r="H27" i="2"/>
  <c r="E27" i="2"/>
  <c r="J26" i="2"/>
  <c r="K26" i="2" s="1"/>
  <c r="I26" i="2"/>
  <c r="H26" i="2"/>
  <c r="E26" i="2"/>
  <c r="J25" i="2"/>
  <c r="I25" i="2"/>
  <c r="K25" i="2" s="1"/>
  <c r="H25" i="2"/>
  <c r="E25" i="2"/>
  <c r="J24" i="2"/>
  <c r="I24" i="2"/>
  <c r="K24" i="2" s="1"/>
  <c r="H24" i="2"/>
  <c r="J23" i="2"/>
  <c r="I23" i="2"/>
  <c r="K23" i="2" s="1"/>
  <c r="H23" i="2"/>
  <c r="J22" i="2"/>
  <c r="I22" i="2"/>
  <c r="K22" i="2" s="1"/>
  <c r="H22" i="2"/>
  <c r="E22" i="2"/>
  <c r="J21" i="2"/>
  <c r="I21" i="2"/>
  <c r="K21" i="2" s="1"/>
  <c r="H21" i="2"/>
  <c r="J20" i="2"/>
  <c r="I20" i="2"/>
  <c r="K20" i="2" s="1"/>
  <c r="H20" i="2"/>
  <c r="J19" i="2"/>
  <c r="I19" i="2"/>
  <c r="K19" i="2" s="1"/>
  <c r="H19" i="2"/>
  <c r="E19" i="2"/>
  <c r="J18" i="2"/>
  <c r="K18" i="2" s="1"/>
  <c r="I18" i="2"/>
  <c r="H18" i="2"/>
  <c r="E18" i="2"/>
  <c r="K17" i="2"/>
  <c r="J17" i="2"/>
  <c r="I17" i="2"/>
  <c r="H17" i="2"/>
  <c r="E17" i="2"/>
  <c r="J16" i="2"/>
  <c r="I16" i="2"/>
  <c r="K16" i="2" s="1"/>
  <c r="H16" i="2"/>
  <c r="E16" i="2"/>
  <c r="J15" i="2"/>
  <c r="I15" i="2"/>
  <c r="K15" i="2" s="1"/>
  <c r="H15" i="2"/>
  <c r="E15" i="2"/>
  <c r="J14" i="2"/>
  <c r="K14" i="2" s="1"/>
  <c r="I14" i="2"/>
  <c r="H14" i="2"/>
  <c r="E14" i="2"/>
  <c r="K13" i="2"/>
  <c r="J13" i="2"/>
  <c r="I13" i="2"/>
  <c r="H13" i="2"/>
  <c r="E13" i="2"/>
  <c r="J12" i="2"/>
  <c r="I12" i="2"/>
  <c r="K12" i="2" s="1"/>
  <c r="H12" i="2"/>
  <c r="E12" i="2"/>
  <c r="J11" i="2"/>
  <c r="J10" i="2" s="1"/>
  <c r="G11" i="2"/>
  <c r="F11" i="2"/>
  <c r="H11" i="2" s="1"/>
  <c r="E11" i="2"/>
  <c r="D11" i="2"/>
  <c r="C11" i="2"/>
  <c r="G10" i="2"/>
  <c r="G93" i="2" s="1"/>
  <c r="D10" i="2"/>
  <c r="C10" i="2"/>
  <c r="I114" i="1"/>
  <c r="J113" i="1"/>
  <c r="I113" i="1"/>
  <c r="K113" i="1" s="1"/>
  <c r="E113" i="1"/>
  <c r="J112" i="1"/>
  <c r="I112" i="1"/>
  <c r="K112" i="1" s="1"/>
  <c r="H112" i="1"/>
  <c r="E112" i="1"/>
  <c r="J111" i="1"/>
  <c r="I111" i="1"/>
  <c r="K111" i="1" s="1"/>
  <c r="H111" i="1"/>
  <c r="E111" i="1"/>
  <c r="K110" i="1"/>
  <c r="J110" i="1"/>
  <c r="I110" i="1"/>
  <c r="E110" i="1"/>
  <c r="K109" i="1"/>
  <c r="J109" i="1"/>
  <c r="I109" i="1"/>
  <c r="H109" i="1"/>
  <c r="E109" i="1"/>
  <c r="J108" i="1"/>
  <c r="I108" i="1"/>
  <c r="K108" i="1" s="1"/>
  <c r="H107" i="1"/>
  <c r="E107" i="1"/>
  <c r="D107" i="1"/>
  <c r="J107" i="1" s="1"/>
  <c r="C107" i="1"/>
  <c r="I107" i="1" s="1"/>
  <c r="K106" i="1"/>
  <c r="J106" i="1"/>
  <c r="I106" i="1"/>
  <c r="E106" i="1"/>
  <c r="J105" i="1"/>
  <c r="K105" i="1" s="1"/>
  <c r="I105" i="1"/>
  <c r="E105" i="1"/>
  <c r="J104" i="1"/>
  <c r="K104" i="1" s="1"/>
  <c r="I104" i="1"/>
  <c r="H104" i="1"/>
  <c r="E104" i="1"/>
  <c r="H103" i="1"/>
  <c r="E103" i="1"/>
  <c r="D103" i="1"/>
  <c r="J103" i="1" s="1"/>
  <c r="C103" i="1"/>
  <c r="I103" i="1" s="1"/>
  <c r="J102" i="1"/>
  <c r="K102" i="1" s="1"/>
  <c r="I102" i="1"/>
  <c r="E102" i="1"/>
  <c r="J101" i="1"/>
  <c r="K101" i="1" s="1"/>
  <c r="I101" i="1"/>
  <c r="E101" i="1"/>
  <c r="J100" i="1"/>
  <c r="K100" i="1" s="1"/>
  <c r="I100" i="1"/>
  <c r="E100" i="1"/>
  <c r="J99" i="1"/>
  <c r="K99" i="1" s="1"/>
  <c r="I99" i="1"/>
  <c r="H99" i="1"/>
  <c r="E99" i="1"/>
  <c r="I98" i="1"/>
  <c r="E98" i="1"/>
  <c r="I97" i="1"/>
  <c r="I96" i="1"/>
  <c r="E96" i="1"/>
  <c r="I95" i="1"/>
  <c r="G95" i="1"/>
  <c r="J95" i="1" s="1"/>
  <c r="F95" i="1"/>
  <c r="E95" i="1"/>
  <c r="J94" i="1"/>
  <c r="K94" i="1" s="1"/>
  <c r="I94" i="1"/>
  <c r="E94" i="1"/>
  <c r="J93" i="1"/>
  <c r="G93" i="1"/>
  <c r="F93" i="1"/>
  <c r="E93" i="1"/>
  <c r="D93" i="1"/>
  <c r="C93" i="1"/>
  <c r="I93" i="1" s="1"/>
  <c r="K93" i="1" s="1"/>
  <c r="J92" i="1"/>
  <c r="K92" i="1" s="1"/>
  <c r="I92" i="1"/>
  <c r="E92" i="1"/>
  <c r="J91" i="1"/>
  <c r="K91" i="1" s="1"/>
  <c r="I91" i="1"/>
  <c r="E91" i="1"/>
  <c r="J89" i="1"/>
  <c r="I89" i="1"/>
  <c r="J88" i="1"/>
  <c r="K88" i="1" s="1"/>
  <c r="I88" i="1"/>
  <c r="H88" i="1"/>
  <c r="E88" i="1"/>
  <c r="G87" i="1"/>
  <c r="H87" i="1" s="1"/>
  <c r="D87" i="1"/>
  <c r="J87" i="1" s="1"/>
  <c r="C87" i="1"/>
  <c r="E87" i="1" s="1"/>
  <c r="G86" i="1"/>
  <c r="H86" i="1" s="1"/>
  <c r="D86" i="1"/>
  <c r="J86" i="1" s="1"/>
  <c r="C86" i="1"/>
  <c r="E86" i="1" s="1"/>
  <c r="J85" i="1"/>
  <c r="I85" i="1"/>
  <c r="I84" i="1"/>
  <c r="D84" i="1"/>
  <c r="J84" i="1" s="1"/>
  <c r="I83" i="1"/>
  <c r="I82" i="1"/>
  <c r="G82" i="1"/>
  <c r="H82" i="1" s="1"/>
  <c r="E82" i="1"/>
  <c r="J81" i="1"/>
  <c r="K81" i="1" s="1"/>
  <c r="I81" i="1"/>
  <c r="H81" i="1"/>
  <c r="E81" i="1"/>
  <c r="K80" i="1"/>
  <c r="J80" i="1"/>
  <c r="I80" i="1"/>
  <c r="H80" i="1"/>
  <c r="E80" i="1"/>
  <c r="I79" i="1"/>
  <c r="H79" i="1"/>
  <c r="G79" i="1"/>
  <c r="J79" i="1" s="1"/>
  <c r="F79" i="1"/>
  <c r="E79" i="1"/>
  <c r="K78" i="1"/>
  <c r="J78" i="1"/>
  <c r="I78" i="1"/>
  <c r="H78" i="1"/>
  <c r="H77" i="1"/>
  <c r="E77" i="1"/>
  <c r="D77" i="1"/>
  <c r="J77" i="1" s="1"/>
  <c r="C77" i="1"/>
  <c r="I77" i="1" s="1"/>
  <c r="K77" i="1" s="1"/>
  <c r="J76" i="1"/>
  <c r="K76" i="1" s="1"/>
  <c r="I76" i="1"/>
  <c r="H76" i="1"/>
  <c r="E76" i="1"/>
  <c r="I75" i="1"/>
  <c r="G75" i="1"/>
  <c r="J75" i="1" s="1"/>
  <c r="K75" i="1" s="1"/>
  <c r="E75" i="1"/>
  <c r="I74" i="1"/>
  <c r="F74" i="1"/>
  <c r="E74" i="1"/>
  <c r="J73" i="1"/>
  <c r="I73" i="1"/>
  <c r="K73" i="1" s="1"/>
  <c r="H73" i="1"/>
  <c r="E73" i="1"/>
  <c r="H72" i="1"/>
  <c r="D72" i="1"/>
  <c r="J72" i="1" s="1"/>
  <c r="C72" i="1"/>
  <c r="C71" i="1" s="1"/>
  <c r="H71" i="1"/>
  <c r="K70" i="1"/>
  <c r="J70" i="1"/>
  <c r="I70" i="1"/>
  <c r="J69" i="1"/>
  <c r="J68" i="1" s="1"/>
  <c r="I69" i="1"/>
  <c r="H69" i="1"/>
  <c r="E69" i="1"/>
  <c r="H68" i="1"/>
  <c r="G68" i="1"/>
  <c r="F68" i="1"/>
  <c r="D68" i="1"/>
  <c r="C68" i="1"/>
  <c r="I68" i="1" s="1"/>
  <c r="K68" i="1" s="1"/>
  <c r="J67" i="1"/>
  <c r="I67" i="1"/>
  <c r="J66" i="1"/>
  <c r="I66" i="1"/>
  <c r="D66" i="1"/>
  <c r="J65" i="1"/>
  <c r="I65" i="1"/>
  <c r="K65" i="1" s="1"/>
  <c r="H65" i="1"/>
  <c r="E65" i="1"/>
  <c r="J64" i="1"/>
  <c r="I64" i="1"/>
  <c r="H64" i="1"/>
  <c r="E64" i="1"/>
  <c r="H63" i="1"/>
  <c r="D63" i="1"/>
  <c r="D62" i="1" s="1"/>
  <c r="J62" i="1" s="1"/>
  <c r="C63" i="1"/>
  <c r="I63" i="1" s="1"/>
  <c r="G62" i="1"/>
  <c r="F62" i="1"/>
  <c r="H62" i="1" s="1"/>
  <c r="K61" i="1"/>
  <c r="J61" i="1"/>
  <c r="I61" i="1"/>
  <c r="H61" i="1"/>
  <c r="E61" i="1"/>
  <c r="I60" i="1"/>
  <c r="E60" i="1"/>
  <c r="J59" i="1"/>
  <c r="I59" i="1"/>
  <c r="K59" i="1" s="1"/>
  <c r="H59" i="1"/>
  <c r="E59" i="1"/>
  <c r="J58" i="1"/>
  <c r="K58" i="1" s="1"/>
  <c r="I58" i="1"/>
  <c r="H58" i="1"/>
  <c r="E58" i="1"/>
  <c r="I57" i="1"/>
  <c r="J56" i="1"/>
  <c r="I56" i="1"/>
  <c r="K56" i="1" s="1"/>
  <c r="H56" i="1"/>
  <c r="E56" i="1"/>
  <c r="I55" i="1"/>
  <c r="H55" i="1"/>
  <c r="G55" i="1"/>
  <c r="D55" i="1"/>
  <c r="C55" i="1"/>
  <c r="K53" i="1"/>
  <c r="J53" i="1"/>
  <c r="H53" i="1"/>
  <c r="E53" i="1"/>
  <c r="J52" i="1"/>
  <c r="K52" i="1" s="1"/>
  <c r="E52" i="1"/>
  <c r="I51" i="1"/>
  <c r="G51" i="1"/>
  <c r="E51" i="1"/>
  <c r="I50" i="1"/>
  <c r="E50" i="1"/>
  <c r="J49" i="1"/>
  <c r="K49" i="1" s="1"/>
  <c r="I49" i="1"/>
  <c r="H49" i="1"/>
  <c r="E49" i="1"/>
  <c r="K48" i="1"/>
  <c r="J48" i="1"/>
  <c r="I48" i="1"/>
  <c r="H48" i="1"/>
  <c r="E48" i="1"/>
  <c r="J47" i="1"/>
  <c r="I47" i="1"/>
  <c r="K47" i="1" s="1"/>
  <c r="H47" i="1"/>
  <c r="E47" i="1"/>
  <c r="I46" i="1"/>
  <c r="K46" i="1" s="1"/>
  <c r="H46" i="1"/>
  <c r="D46" i="1"/>
  <c r="J46" i="1" s="1"/>
  <c r="C46" i="1"/>
  <c r="J45" i="1"/>
  <c r="I45" i="1"/>
  <c r="K45" i="1" s="1"/>
  <c r="H45" i="1"/>
  <c r="E45" i="1"/>
  <c r="J44" i="1"/>
  <c r="I44" i="1"/>
  <c r="K44" i="1" s="1"/>
  <c r="G44" i="1"/>
  <c r="F44" i="1"/>
  <c r="H44" i="1" s="1"/>
  <c r="E44" i="1"/>
  <c r="J43" i="1"/>
  <c r="E43" i="1"/>
  <c r="J42" i="1"/>
  <c r="G42" i="1"/>
  <c r="F42" i="1"/>
  <c r="E42" i="1"/>
  <c r="J41" i="1"/>
  <c r="I41" i="1"/>
  <c r="K41" i="1" s="1"/>
  <c r="H41" i="1"/>
  <c r="E41" i="1"/>
  <c r="J40" i="1"/>
  <c r="K40" i="1" s="1"/>
  <c r="I40" i="1"/>
  <c r="H40" i="1"/>
  <c r="E40" i="1"/>
  <c r="K39" i="1"/>
  <c r="J39" i="1"/>
  <c r="I39" i="1"/>
  <c r="H39" i="1"/>
  <c r="E39" i="1"/>
  <c r="I38" i="1"/>
  <c r="K38" i="1" s="1"/>
  <c r="H38" i="1"/>
  <c r="G38" i="1"/>
  <c r="J38" i="1" s="1"/>
  <c r="F38" i="1"/>
  <c r="E38" i="1"/>
  <c r="K37" i="1"/>
  <c r="J37" i="1"/>
  <c r="I37" i="1"/>
  <c r="H37" i="1"/>
  <c r="E37" i="1"/>
  <c r="J36" i="1"/>
  <c r="I36" i="1"/>
  <c r="K36" i="1" s="1"/>
  <c r="H36" i="1"/>
  <c r="E36" i="1"/>
  <c r="J34" i="1"/>
  <c r="I34" i="1"/>
  <c r="K34" i="1" s="1"/>
  <c r="H34" i="1"/>
  <c r="E34" i="1"/>
  <c r="H33" i="1"/>
  <c r="D33" i="1"/>
  <c r="J32" i="1"/>
  <c r="I32" i="1"/>
  <c r="E32" i="1"/>
  <c r="J31" i="1"/>
  <c r="I31" i="1"/>
  <c r="E31" i="1"/>
  <c r="H30" i="1"/>
  <c r="E30" i="1"/>
  <c r="D30" i="1"/>
  <c r="J30" i="1" s="1"/>
  <c r="C30" i="1"/>
  <c r="I30" i="1" s="1"/>
  <c r="K30" i="1" s="1"/>
  <c r="J29" i="1"/>
  <c r="K29" i="1" s="1"/>
  <c r="I29" i="1"/>
  <c r="H29" i="1"/>
  <c r="E29" i="1"/>
  <c r="H28" i="1"/>
  <c r="E28" i="1"/>
  <c r="D28" i="1"/>
  <c r="J28" i="1" s="1"/>
  <c r="C28" i="1"/>
  <c r="I28" i="1" s="1"/>
  <c r="K28" i="1" s="1"/>
  <c r="J27" i="1"/>
  <c r="K27" i="1" s="1"/>
  <c r="I27" i="1"/>
  <c r="H27" i="1"/>
  <c r="E27" i="1"/>
  <c r="H26" i="1"/>
  <c r="E26" i="1"/>
  <c r="D26" i="1"/>
  <c r="J26" i="1" s="1"/>
  <c r="C26" i="1"/>
  <c r="I26" i="1" s="1"/>
  <c r="K26" i="1" s="1"/>
  <c r="H25" i="1"/>
  <c r="D25" i="1"/>
  <c r="E25" i="1" s="1"/>
  <c r="C25" i="1"/>
  <c r="I25" i="1" s="1"/>
  <c r="J24" i="1"/>
  <c r="I24" i="1"/>
  <c r="K24" i="1" s="1"/>
  <c r="H24" i="1"/>
  <c r="E24" i="1"/>
  <c r="H23" i="1"/>
  <c r="D23" i="1"/>
  <c r="E23" i="1" s="1"/>
  <c r="C23" i="1"/>
  <c r="I23" i="1" s="1"/>
  <c r="J21" i="1"/>
  <c r="I21" i="1"/>
  <c r="K21" i="1" s="1"/>
  <c r="G21" i="1"/>
  <c r="F21" i="1"/>
  <c r="H21" i="1" s="1"/>
  <c r="E21" i="1"/>
  <c r="J20" i="1"/>
  <c r="I20" i="1"/>
  <c r="K20" i="1" s="1"/>
  <c r="H20" i="1"/>
  <c r="E20" i="1"/>
  <c r="I19" i="1"/>
  <c r="H19" i="1"/>
  <c r="D19" i="1"/>
  <c r="E19" i="1" s="1"/>
  <c r="C19" i="1"/>
  <c r="C18" i="1" s="1"/>
  <c r="I18" i="1" s="1"/>
  <c r="H18" i="1"/>
  <c r="K17" i="1"/>
  <c r="J17" i="1"/>
  <c r="I17" i="1"/>
  <c r="E17" i="1"/>
  <c r="K16" i="1"/>
  <c r="J16" i="1"/>
  <c r="I16" i="1"/>
  <c r="H16" i="1"/>
  <c r="E16" i="1"/>
  <c r="J15" i="1"/>
  <c r="I15" i="1"/>
  <c r="K15" i="1" s="1"/>
  <c r="H15" i="1"/>
  <c r="E15" i="1"/>
  <c r="J14" i="1"/>
  <c r="I14" i="1"/>
  <c r="K14" i="1" s="1"/>
  <c r="H14" i="1"/>
  <c r="E14" i="1"/>
  <c r="J13" i="1"/>
  <c r="K13" i="1" s="1"/>
  <c r="I13" i="1"/>
  <c r="H13" i="1"/>
  <c r="E13" i="1"/>
  <c r="H12" i="1"/>
  <c r="G12" i="1"/>
  <c r="J12" i="1" s="1"/>
  <c r="F12" i="1"/>
  <c r="C12" i="1"/>
  <c r="I12" i="1" s="1"/>
  <c r="K12" i="1" s="1"/>
  <c r="G11" i="1"/>
  <c r="C93" i="2" l="1"/>
  <c r="I64" i="2"/>
  <c r="K64" i="2" s="1"/>
  <c r="I63" i="2"/>
  <c r="K63" i="2" s="1"/>
  <c r="F10" i="2"/>
  <c r="F93" i="2" s="1"/>
  <c r="H93" i="2" s="1"/>
  <c r="I11" i="2"/>
  <c r="I10" i="2" s="1"/>
  <c r="K10" i="2" s="1"/>
  <c r="K107" i="1"/>
  <c r="K103" i="1"/>
  <c r="J88" i="2"/>
  <c r="K88" i="2" s="1"/>
  <c r="D93" i="2"/>
  <c r="J93" i="2" s="1"/>
  <c r="E88" i="2"/>
  <c r="H10" i="2"/>
  <c r="K11" i="2"/>
  <c r="E63" i="2"/>
  <c r="H64" i="2"/>
  <c r="J89" i="2"/>
  <c r="K89" i="2" s="1"/>
  <c r="E89" i="2"/>
  <c r="E10" i="2"/>
  <c r="E64" i="2"/>
  <c r="I42" i="1"/>
  <c r="K42" i="1" s="1"/>
  <c r="H42" i="1"/>
  <c r="K63" i="1"/>
  <c r="E33" i="1"/>
  <c r="E55" i="1"/>
  <c r="J55" i="1"/>
  <c r="K55" i="1" s="1"/>
  <c r="I71" i="1"/>
  <c r="J11" i="1"/>
  <c r="K19" i="1"/>
  <c r="C33" i="1"/>
  <c r="I33" i="1" s="1"/>
  <c r="E46" i="1"/>
  <c r="G50" i="1"/>
  <c r="G10" i="1" s="1"/>
  <c r="J10" i="1" s="1"/>
  <c r="J51" i="1"/>
  <c r="J50" i="1" s="1"/>
  <c r="K50" i="1" s="1"/>
  <c r="K79" i="1"/>
  <c r="K95" i="1"/>
  <c r="J23" i="1"/>
  <c r="K23" i="1" s="1"/>
  <c r="J25" i="1"/>
  <c r="K25" i="1" s="1"/>
  <c r="J33" i="1"/>
  <c r="I72" i="1"/>
  <c r="K72" i="1" s="1"/>
  <c r="J19" i="1"/>
  <c r="E63" i="1"/>
  <c r="K69" i="1"/>
  <c r="D83" i="1"/>
  <c r="C11" i="1"/>
  <c r="E12" i="1"/>
  <c r="D18" i="1"/>
  <c r="C62" i="1"/>
  <c r="E68" i="1"/>
  <c r="D71" i="1"/>
  <c r="J71" i="1" s="1"/>
  <c r="E72" i="1"/>
  <c r="G74" i="1"/>
  <c r="I86" i="1"/>
  <c r="K86" i="1" s="1"/>
  <c r="I87" i="1"/>
  <c r="K87" i="1" s="1"/>
  <c r="J63" i="1"/>
  <c r="H75" i="1"/>
  <c r="F11" i="1"/>
  <c r="H11" i="1" s="1"/>
  <c r="F20" i="4"/>
  <c r="H72" i="6"/>
  <c r="G85" i="6"/>
  <c r="G76" i="6"/>
  <c r="G72" i="6"/>
  <c r="D105" i="6"/>
  <c r="D101" i="6"/>
  <c r="D52" i="6"/>
  <c r="D51" i="6" s="1"/>
  <c r="E96" i="6"/>
  <c r="E97" i="6"/>
  <c r="E98" i="6"/>
  <c r="E99" i="6"/>
  <c r="E100" i="6"/>
  <c r="F96" i="6"/>
  <c r="J96" i="6"/>
  <c r="K96" i="6"/>
  <c r="L96" i="6"/>
  <c r="N96" i="6" s="1"/>
  <c r="F97" i="6"/>
  <c r="J97" i="6"/>
  <c r="K97" i="6"/>
  <c r="L97" i="6"/>
  <c r="N97" i="6" s="1"/>
  <c r="F98" i="6"/>
  <c r="J98" i="6"/>
  <c r="K98" i="6"/>
  <c r="L98" i="6"/>
  <c r="F99" i="6"/>
  <c r="J99" i="6"/>
  <c r="K99" i="6"/>
  <c r="L99" i="6"/>
  <c r="F100" i="6"/>
  <c r="J100" i="6"/>
  <c r="K100" i="6"/>
  <c r="M100" i="6" s="1"/>
  <c r="L100" i="6"/>
  <c r="E94" i="6"/>
  <c r="L94" i="6"/>
  <c r="J94" i="6"/>
  <c r="K94" i="6"/>
  <c r="M94" i="6" s="1"/>
  <c r="D59" i="6"/>
  <c r="D15" i="6"/>
  <c r="D9" i="6"/>
  <c r="K39" i="6"/>
  <c r="C15" i="6"/>
  <c r="C9" i="6"/>
  <c r="I93" i="2" l="1"/>
  <c r="K93" i="2" s="1"/>
  <c r="E93" i="2"/>
  <c r="K71" i="1"/>
  <c r="I11" i="1"/>
  <c r="K11" i="1" s="1"/>
  <c r="C10" i="1"/>
  <c r="I10" i="1" s="1"/>
  <c r="K10" i="1" s="1"/>
  <c r="E71" i="1"/>
  <c r="G54" i="1"/>
  <c r="H54" i="1" s="1"/>
  <c r="J74" i="1"/>
  <c r="K74" i="1" s="1"/>
  <c r="C54" i="1"/>
  <c r="I62" i="1"/>
  <c r="K62" i="1" s="1"/>
  <c r="E62" i="1"/>
  <c r="J83" i="1"/>
  <c r="D82" i="1"/>
  <c r="J82" i="1" s="1"/>
  <c r="K82" i="1" s="1"/>
  <c r="E18" i="1"/>
  <c r="J18" i="1"/>
  <c r="K18" i="1" s="1"/>
  <c r="K51" i="1"/>
  <c r="D54" i="1"/>
  <c r="K33" i="1"/>
  <c r="H74" i="1"/>
  <c r="G71" i="6"/>
  <c r="M99" i="6"/>
  <c r="N98" i="6"/>
  <c r="M97" i="6"/>
  <c r="M96" i="6"/>
  <c r="N100" i="6"/>
  <c r="N99" i="6"/>
  <c r="M98" i="6"/>
  <c r="N94" i="6"/>
  <c r="F94" i="6"/>
  <c r="E13" i="9"/>
  <c r="E32" i="9"/>
  <c r="D90" i="1" l="1"/>
  <c r="J90" i="1" s="1"/>
  <c r="J54" i="1"/>
  <c r="E54" i="1"/>
  <c r="C90" i="1"/>
  <c r="I54" i="1"/>
  <c r="I90" i="1" l="1"/>
  <c r="K90" i="1" s="1"/>
  <c r="E90" i="1"/>
  <c r="K54" i="1"/>
  <c r="F10" i="4" l="1"/>
  <c r="L107" i="6" l="1"/>
  <c r="E13" i="6"/>
  <c r="F13" i="6"/>
  <c r="K13" i="6"/>
  <c r="L13" i="6"/>
  <c r="M13" i="6" l="1"/>
  <c r="N13" i="6"/>
  <c r="G19" i="4"/>
  <c r="F19" i="4"/>
  <c r="E11" i="3" l="1"/>
  <c r="I11" i="3"/>
  <c r="J11" i="3"/>
  <c r="F66" i="6" l="1"/>
  <c r="K66" i="6"/>
  <c r="E52" i="9" l="1"/>
  <c r="D52" i="9"/>
  <c r="H105" i="6" l="1"/>
  <c r="H85" i="6"/>
  <c r="H148" i="6" l="1"/>
  <c r="I180" i="6" l="1"/>
  <c r="L110" i="6"/>
  <c r="N110" i="6" s="1"/>
  <c r="J87" i="6"/>
  <c r="L87" i="6"/>
  <c r="N87" i="6" s="1"/>
  <c r="E39" i="6" l="1"/>
  <c r="C52" i="9" l="1"/>
  <c r="F152" i="6" l="1"/>
  <c r="F155" i="6"/>
  <c r="D62" i="6"/>
  <c r="D64" i="6" l="1"/>
  <c r="D58" i="6" s="1"/>
  <c r="C64" i="6"/>
  <c r="L66" i="6"/>
  <c r="K62" i="6"/>
  <c r="L62" i="6"/>
  <c r="F62" i="6"/>
  <c r="K63" i="6"/>
  <c r="L63" i="6"/>
  <c r="M62" i="6" l="1"/>
  <c r="M66" i="6"/>
  <c r="N66" i="6"/>
  <c r="N62" i="6"/>
  <c r="M63" i="6"/>
  <c r="F17" i="6"/>
  <c r="D13" i="8"/>
  <c r="F12" i="4" l="1"/>
  <c r="F14" i="4"/>
  <c r="F15" i="4"/>
  <c r="F21" i="4"/>
  <c r="E5" i="8"/>
  <c r="D11" i="8"/>
  <c r="F6" i="8"/>
  <c r="G6" i="8"/>
  <c r="D6" i="8"/>
  <c r="C26" i="6"/>
  <c r="D5" i="8" l="1"/>
  <c r="D7" i="8" l="1"/>
  <c r="F7" i="8"/>
  <c r="G7" i="8"/>
  <c r="C11" i="8"/>
  <c r="C6" i="8" l="1"/>
  <c r="K180" i="6"/>
  <c r="L180" i="6"/>
  <c r="J156" i="6"/>
  <c r="J157" i="6"/>
  <c r="J159" i="6"/>
  <c r="J160" i="6"/>
  <c r="F134" i="6"/>
  <c r="F135" i="6"/>
  <c r="J131" i="6"/>
  <c r="J132" i="6"/>
  <c r="J126" i="6"/>
  <c r="J128" i="6"/>
  <c r="J129" i="6"/>
  <c r="J130" i="6"/>
  <c r="J125" i="6"/>
  <c r="J114" i="6"/>
  <c r="L108" i="6"/>
  <c r="L109" i="6"/>
  <c r="L111" i="6"/>
  <c r="L113" i="6"/>
  <c r="L114" i="6"/>
  <c r="J91" i="6"/>
  <c r="J92" i="6"/>
  <c r="J93" i="6"/>
  <c r="J95" i="6"/>
  <c r="J101" i="6"/>
  <c r="J102" i="6"/>
  <c r="J103" i="6"/>
  <c r="J104" i="6"/>
  <c r="J107" i="6"/>
  <c r="J108" i="6"/>
  <c r="J109" i="6"/>
  <c r="J111" i="6"/>
  <c r="J113" i="6"/>
  <c r="F109" i="6"/>
  <c r="F111" i="6"/>
  <c r="F113" i="6"/>
  <c r="F114" i="6"/>
  <c r="F108" i="6"/>
  <c r="F103" i="6"/>
  <c r="F104" i="6"/>
  <c r="L83" i="6"/>
  <c r="L86" i="6"/>
  <c r="J81" i="6"/>
  <c r="J82" i="6"/>
  <c r="J83" i="6"/>
  <c r="J86" i="6"/>
  <c r="J52" i="6"/>
  <c r="J54" i="6"/>
  <c r="J55" i="6"/>
  <c r="J57" i="6"/>
  <c r="F39" i="6"/>
  <c r="F31" i="6"/>
  <c r="L27" i="6"/>
  <c r="L28" i="6"/>
  <c r="K27" i="6"/>
  <c r="K28" i="6"/>
  <c r="F28" i="6"/>
  <c r="F27" i="6"/>
  <c r="F70" i="6"/>
  <c r="E69" i="6"/>
  <c r="F82" i="6"/>
  <c r="N27" i="6" l="1"/>
  <c r="M27" i="6"/>
  <c r="M28" i="6"/>
  <c r="N28" i="6"/>
  <c r="N180" i="6"/>
  <c r="L103" i="6" l="1"/>
  <c r="N103" i="6" s="1"/>
  <c r="K108" i="6"/>
  <c r="N108" i="6" s="1"/>
  <c r="K109" i="6"/>
  <c r="N109" i="6" s="1"/>
  <c r="E82" i="6"/>
  <c r="G11" i="8" l="1"/>
  <c r="G5" i="8" s="1"/>
  <c r="I105" i="6" l="1"/>
  <c r="C81" i="6"/>
  <c r="L39" i="6"/>
  <c r="N39" i="6" l="1"/>
  <c r="M39" i="6"/>
  <c r="J105" i="6"/>
  <c r="C80" i="6"/>
  <c r="F13" i="4" l="1"/>
  <c r="K83" i="6" l="1"/>
  <c r="G80" i="6"/>
  <c r="J80" i="6" s="1"/>
  <c r="C105" i="6"/>
  <c r="C101" i="6"/>
  <c r="C93" i="6"/>
  <c r="D24" i="6"/>
  <c r="C22" i="6"/>
  <c r="M83" i="6" l="1"/>
  <c r="N83" i="6"/>
  <c r="D127" i="6" l="1"/>
  <c r="E25" i="6"/>
  <c r="H76" i="6"/>
  <c r="G51" i="6"/>
  <c r="J51" i="6" s="1"/>
  <c r="G90" i="6"/>
  <c r="G89" i="6" l="1"/>
  <c r="J89" i="6" s="1"/>
  <c r="J90" i="6"/>
  <c r="G17" i="4"/>
  <c r="L82" i="6"/>
  <c r="K80" i="6"/>
  <c r="K81" i="6"/>
  <c r="K82" i="6"/>
  <c r="D81" i="6"/>
  <c r="E81" i="6" s="1"/>
  <c r="K111" i="6"/>
  <c r="N111" i="6" s="1"/>
  <c r="K70" i="6"/>
  <c r="L70" i="6"/>
  <c r="D68" i="6"/>
  <c r="C68" i="6"/>
  <c r="C67" i="6" s="1"/>
  <c r="L78" i="6"/>
  <c r="M82" i="6" l="1"/>
  <c r="I89" i="6"/>
  <c r="L81" i="6"/>
  <c r="N81" i="6" s="1"/>
  <c r="F81" i="6"/>
  <c r="N70" i="6"/>
  <c r="M111" i="6"/>
  <c r="N82" i="6"/>
  <c r="M70" i="6"/>
  <c r="D80" i="6"/>
  <c r="E80" i="6" s="1"/>
  <c r="L54" i="6"/>
  <c r="K54" i="6"/>
  <c r="M81" i="6" l="1"/>
  <c r="L80" i="6"/>
  <c r="F80" i="6"/>
  <c r="L31" i="6"/>
  <c r="K31" i="6"/>
  <c r="E27" i="6"/>
  <c r="E28" i="6"/>
  <c r="D26" i="6"/>
  <c r="M31" i="6" l="1"/>
  <c r="N80" i="6"/>
  <c r="M80" i="6"/>
  <c r="N31" i="6"/>
  <c r="F11" i="8" l="1"/>
  <c r="F5" i="8" s="1"/>
  <c r="C13" i="8"/>
  <c r="C5" i="8" s="1"/>
  <c r="G18" i="4"/>
  <c r="L92" i="6"/>
  <c r="L95" i="6"/>
  <c r="L102" i="6"/>
  <c r="L104" i="6"/>
  <c r="K92" i="6"/>
  <c r="K95" i="6"/>
  <c r="K102" i="6"/>
  <c r="K104" i="6"/>
  <c r="M104" i="6" s="1"/>
  <c r="K107" i="6"/>
  <c r="K113" i="6"/>
  <c r="K114" i="6"/>
  <c r="N114" i="6" s="1"/>
  <c r="L15" i="6"/>
  <c r="L12" i="6"/>
  <c r="K12" i="6"/>
  <c r="F68" i="6"/>
  <c r="C52" i="6"/>
  <c r="C51" i="6" s="1"/>
  <c r="L64" i="6"/>
  <c r="L59" i="6"/>
  <c r="C59" i="6"/>
  <c r="N54" i="6"/>
  <c r="K10" i="6"/>
  <c r="D8" i="6"/>
  <c r="K30" i="6"/>
  <c r="L44" i="6"/>
  <c r="L45" i="6"/>
  <c r="L43" i="6"/>
  <c r="K44" i="6"/>
  <c r="K45" i="6"/>
  <c r="K43" i="6"/>
  <c r="F44" i="6"/>
  <c r="F45" i="6"/>
  <c r="F43" i="6"/>
  <c r="F41" i="6"/>
  <c r="D42" i="6"/>
  <c r="C42" i="6"/>
  <c r="L41" i="6"/>
  <c r="K41" i="6"/>
  <c r="J38" i="6"/>
  <c r="J40" i="6"/>
  <c r="J41" i="6"/>
  <c r="J42" i="6"/>
  <c r="J43" i="6"/>
  <c r="J44" i="6"/>
  <c r="D40" i="6"/>
  <c r="F36" i="6"/>
  <c r="F33" i="6"/>
  <c r="J34" i="6"/>
  <c r="G33" i="6"/>
  <c r="J33" i="6" s="1"/>
  <c r="L24" i="6"/>
  <c r="D22" i="6"/>
  <c r="K22" i="6"/>
  <c r="C24" i="6"/>
  <c r="K16" i="6"/>
  <c r="C18" i="6"/>
  <c r="K18" i="6" s="1"/>
  <c r="D18" i="6"/>
  <c r="L18" i="6" s="1"/>
  <c r="G47" i="6"/>
  <c r="G46" i="6" s="1"/>
  <c r="G7" i="6" s="1"/>
  <c r="H47" i="6"/>
  <c r="H46" i="6" s="1"/>
  <c r="H7" i="6" s="1"/>
  <c r="H71" i="6"/>
  <c r="H50" i="6" s="1"/>
  <c r="G50" i="6"/>
  <c r="D72" i="6"/>
  <c r="C72" i="6"/>
  <c r="D76" i="6"/>
  <c r="C76" i="6"/>
  <c r="E76" i="6" s="1"/>
  <c r="H84" i="6"/>
  <c r="H79" i="6" s="1"/>
  <c r="D85" i="6"/>
  <c r="D84" i="6" s="1"/>
  <c r="C85" i="6"/>
  <c r="C84" i="6" s="1"/>
  <c r="C79" i="6" s="1"/>
  <c r="E68" i="6"/>
  <c r="E73" i="6"/>
  <c r="E74" i="6"/>
  <c r="E77" i="6"/>
  <c r="E78" i="6"/>
  <c r="E86" i="6"/>
  <c r="E92" i="6"/>
  <c r="E95" i="6"/>
  <c r="E102" i="6"/>
  <c r="E104" i="6"/>
  <c r="E107" i="6"/>
  <c r="E113" i="6"/>
  <c r="E114" i="6"/>
  <c r="F69" i="6"/>
  <c r="F73" i="6"/>
  <c r="F74" i="6"/>
  <c r="F78" i="6"/>
  <c r="F86" i="6"/>
  <c r="F92" i="6"/>
  <c r="F95" i="6"/>
  <c r="F102" i="6"/>
  <c r="F107" i="6"/>
  <c r="D91" i="6"/>
  <c r="C91" i="6"/>
  <c r="K91" i="6" s="1"/>
  <c r="L93" i="6"/>
  <c r="K93" i="6"/>
  <c r="L101" i="6"/>
  <c r="K101" i="6"/>
  <c r="L105" i="6"/>
  <c r="K105" i="6"/>
  <c r="L69" i="6"/>
  <c r="K69" i="6"/>
  <c r="J69" i="6"/>
  <c r="H13" i="3"/>
  <c r="L175" i="6"/>
  <c r="K175" i="6"/>
  <c r="E175" i="6"/>
  <c r="F175" i="6"/>
  <c r="L9" i="6"/>
  <c r="L10" i="6"/>
  <c r="L16" i="6"/>
  <c r="L19" i="6"/>
  <c r="K19" i="6"/>
  <c r="L32" i="6"/>
  <c r="K32" i="6"/>
  <c r="L37" i="6"/>
  <c r="K37" i="6"/>
  <c r="L38" i="6"/>
  <c r="K38" i="6"/>
  <c r="L48" i="6"/>
  <c r="K48" i="6"/>
  <c r="L49" i="6"/>
  <c r="K49" i="6"/>
  <c r="J45" i="6"/>
  <c r="J48" i="6"/>
  <c r="J49" i="6"/>
  <c r="F47" i="6"/>
  <c r="F48" i="6"/>
  <c r="F49" i="6"/>
  <c r="H8" i="6"/>
  <c r="H11" i="6"/>
  <c r="L11" i="6" s="1"/>
  <c r="H14" i="6"/>
  <c r="H17" i="6"/>
  <c r="G8" i="6"/>
  <c r="I8" i="6" s="1"/>
  <c r="G11" i="6"/>
  <c r="K11" i="6" s="1"/>
  <c r="G14" i="6"/>
  <c r="I14" i="6" s="1"/>
  <c r="G17" i="6"/>
  <c r="I17" i="6" s="1"/>
  <c r="J30" i="6"/>
  <c r="J32" i="6"/>
  <c r="J37" i="6"/>
  <c r="J22" i="6"/>
  <c r="H29" i="6"/>
  <c r="H36" i="6"/>
  <c r="L36" i="6" s="1"/>
  <c r="G29" i="6"/>
  <c r="I29" i="6" s="1"/>
  <c r="G36" i="6"/>
  <c r="K36" i="6" s="1"/>
  <c r="F10" i="6"/>
  <c r="F12" i="6"/>
  <c r="F16" i="6"/>
  <c r="F19" i="6"/>
  <c r="F32" i="6"/>
  <c r="F34" i="6"/>
  <c r="F35" i="6"/>
  <c r="F37" i="6"/>
  <c r="F38" i="6"/>
  <c r="F23" i="6"/>
  <c r="F25" i="6"/>
  <c r="F26" i="6"/>
  <c r="F11" i="6"/>
  <c r="E17" i="6"/>
  <c r="C11" i="4"/>
  <c r="D11" i="4"/>
  <c r="E11" i="4"/>
  <c r="G11" i="4"/>
  <c r="B11" i="4"/>
  <c r="I13" i="3"/>
  <c r="I12" i="3" s="1"/>
  <c r="L25" i="6"/>
  <c r="K25" i="6"/>
  <c r="J25" i="6"/>
  <c r="I25" i="6"/>
  <c r="K129" i="6"/>
  <c r="M129" i="6" s="1"/>
  <c r="K128" i="6"/>
  <c r="M128" i="6" s="1"/>
  <c r="I129" i="6"/>
  <c r="J10" i="3"/>
  <c r="J13" i="3"/>
  <c r="J12" i="3" s="1"/>
  <c r="L55" i="6"/>
  <c r="K55" i="6"/>
  <c r="L57" i="6"/>
  <c r="K57" i="6"/>
  <c r="L60" i="6"/>
  <c r="K60" i="6"/>
  <c r="L65" i="6"/>
  <c r="K65" i="6"/>
  <c r="K67" i="6"/>
  <c r="K68" i="6"/>
  <c r="L73" i="6"/>
  <c r="K73" i="6"/>
  <c r="L74" i="6"/>
  <c r="K74" i="6"/>
  <c r="L77" i="6"/>
  <c r="K77" i="6"/>
  <c r="K78" i="6"/>
  <c r="M78" i="6" s="1"/>
  <c r="K86" i="6"/>
  <c r="H162" i="6"/>
  <c r="L162" i="6" s="1"/>
  <c r="G162" i="6"/>
  <c r="G161" i="6" s="1"/>
  <c r="I161" i="6" s="1"/>
  <c r="L165" i="6"/>
  <c r="K165" i="6"/>
  <c r="M165" i="6" s="1"/>
  <c r="J58" i="6"/>
  <c r="J59" i="6"/>
  <c r="J60" i="6"/>
  <c r="J64" i="6"/>
  <c r="J65" i="6"/>
  <c r="J67" i="6"/>
  <c r="J68" i="6"/>
  <c r="J73" i="6"/>
  <c r="J74" i="6"/>
  <c r="J77" i="6"/>
  <c r="J78" i="6"/>
  <c r="J165" i="6"/>
  <c r="H171" i="6"/>
  <c r="H170" i="6" s="1"/>
  <c r="H173" i="6"/>
  <c r="H172" i="6" s="1"/>
  <c r="G171" i="6"/>
  <c r="G173" i="6"/>
  <c r="G172" i="6" s="1"/>
  <c r="L159" i="6"/>
  <c r="K159" i="6"/>
  <c r="M159" i="6" s="1"/>
  <c r="L160" i="6"/>
  <c r="K160" i="6"/>
  <c r="L154" i="6"/>
  <c r="K154" i="6"/>
  <c r="M154" i="6" s="1"/>
  <c r="L155" i="6"/>
  <c r="K155" i="6"/>
  <c r="L156" i="6"/>
  <c r="K156" i="6"/>
  <c r="M156" i="6" s="1"/>
  <c r="J154" i="6"/>
  <c r="J155" i="6"/>
  <c r="L152" i="6"/>
  <c r="K152" i="6"/>
  <c r="L151" i="6"/>
  <c r="K151" i="6"/>
  <c r="M151" i="6" s="1"/>
  <c r="J152" i="6"/>
  <c r="J151" i="6"/>
  <c r="L149" i="6"/>
  <c r="L148" i="6" s="1"/>
  <c r="K149" i="6"/>
  <c r="L147" i="6"/>
  <c r="K147" i="6"/>
  <c r="N147" i="6" s="1"/>
  <c r="L157" i="6"/>
  <c r="K157" i="6"/>
  <c r="M157" i="6" s="1"/>
  <c r="L141" i="6"/>
  <c r="K141" i="6"/>
  <c r="M141" i="6" s="1"/>
  <c r="L142" i="6"/>
  <c r="K142" i="6"/>
  <c r="M142" i="6" s="1"/>
  <c r="L143" i="6"/>
  <c r="K143" i="6"/>
  <c r="J141" i="6"/>
  <c r="J142" i="6"/>
  <c r="J143" i="6"/>
  <c r="L137" i="6"/>
  <c r="K137" i="6"/>
  <c r="L138" i="6"/>
  <c r="K138" i="6"/>
  <c r="L139" i="6"/>
  <c r="K139" i="6"/>
  <c r="M139" i="6" s="1"/>
  <c r="J137" i="6"/>
  <c r="J138" i="6"/>
  <c r="J139" i="6"/>
  <c r="L134" i="6"/>
  <c r="K134" i="6"/>
  <c r="L135" i="6"/>
  <c r="K135" i="6"/>
  <c r="M135" i="6" s="1"/>
  <c r="J134" i="6"/>
  <c r="J135" i="6"/>
  <c r="L128" i="6"/>
  <c r="L129" i="6"/>
  <c r="N129" i="6" s="1"/>
  <c r="L130" i="6"/>
  <c r="K130" i="6"/>
  <c r="L131" i="6"/>
  <c r="K131" i="6"/>
  <c r="L132" i="6"/>
  <c r="K132" i="6"/>
  <c r="L122" i="6"/>
  <c r="K122" i="6"/>
  <c r="L123" i="6"/>
  <c r="K123" i="6"/>
  <c r="M123" i="6" s="1"/>
  <c r="L124" i="6"/>
  <c r="K124" i="6"/>
  <c r="L125" i="6"/>
  <c r="K125" i="6"/>
  <c r="L126" i="6"/>
  <c r="K126" i="6"/>
  <c r="M126" i="6" s="1"/>
  <c r="J122" i="6"/>
  <c r="J123" i="6"/>
  <c r="J124" i="6"/>
  <c r="H127" i="6"/>
  <c r="H133" i="6"/>
  <c r="L119" i="6"/>
  <c r="L118" i="6" s="1"/>
  <c r="K119" i="6"/>
  <c r="K118" i="6" s="1"/>
  <c r="J119" i="6"/>
  <c r="J118" i="6" s="1"/>
  <c r="L120" i="6"/>
  <c r="K120" i="6"/>
  <c r="L144" i="6"/>
  <c r="K144" i="6"/>
  <c r="J120" i="6"/>
  <c r="J144" i="6"/>
  <c r="J15" i="6"/>
  <c r="J16" i="6"/>
  <c r="K23" i="6"/>
  <c r="L23" i="6"/>
  <c r="K26" i="6"/>
  <c r="L26" i="6"/>
  <c r="K34" i="6"/>
  <c r="L34" i="6"/>
  <c r="K35" i="6"/>
  <c r="L35" i="6"/>
  <c r="K163" i="6"/>
  <c r="M163" i="6" s="1"/>
  <c r="L163" i="6"/>
  <c r="K164" i="6"/>
  <c r="M164" i="6" s="1"/>
  <c r="L164" i="6"/>
  <c r="K166" i="6"/>
  <c r="L166" i="6"/>
  <c r="K167" i="6"/>
  <c r="M167" i="6" s="1"/>
  <c r="L167" i="6"/>
  <c r="K176" i="6"/>
  <c r="M176" i="6" s="1"/>
  <c r="L176" i="6"/>
  <c r="K177" i="6"/>
  <c r="M177" i="6" s="1"/>
  <c r="L177" i="6"/>
  <c r="K178" i="6"/>
  <c r="L178" i="6"/>
  <c r="K179" i="6"/>
  <c r="L179" i="6"/>
  <c r="K181" i="6"/>
  <c r="L181" i="6"/>
  <c r="J18" i="6"/>
  <c r="J19" i="6"/>
  <c r="J11" i="6"/>
  <c r="I9" i="6"/>
  <c r="J9" i="6"/>
  <c r="I10" i="6"/>
  <c r="J10" i="6"/>
  <c r="I15" i="6"/>
  <c r="I16" i="6"/>
  <c r="I18" i="6"/>
  <c r="I19" i="6"/>
  <c r="I22" i="6"/>
  <c r="I23" i="6"/>
  <c r="J23" i="6"/>
  <c r="I24" i="6"/>
  <c r="J24" i="6"/>
  <c r="I26" i="6"/>
  <c r="J26" i="6"/>
  <c r="I30" i="6"/>
  <c r="I32" i="6"/>
  <c r="I34" i="6"/>
  <c r="I35" i="6"/>
  <c r="J35" i="6"/>
  <c r="I37" i="6"/>
  <c r="I38" i="6"/>
  <c r="I43" i="6"/>
  <c r="I44" i="6"/>
  <c r="I45" i="6"/>
  <c r="I48" i="6"/>
  <c r="I49" i="6"/>
  <c r="I51" i="6"/>
  <c r="I52" i="6"/>
  <c r="I55" i="6"/>
  <c r="I57" i="6"/>
  <c r="I58" i="6"/>
  <c r="I59" i="6"/>
  <c r="I60" i="6"/>
  <c r="I64" i="6"/>
  <c r="I65" i="6"/>
  <c r="I67" i="6"/>
  <c r="I68" i="6"/>
  <c r="I73" i="6"/>
  <c r="I74" i="6"/>
  <c r="I76" i="6"/>
  <c r="I77" i="6"/>
  <c r="I78" i="6"/>
  <c r="I86" i="6"/>
  <c r="H118" i="6"/>
  <c r="H117" i="6" s="1"/>
  <c r="H136" i="6"/>
  <c r="H140" i="6"/>
  <c r="H150" i="6"/>
  <c r="H158" i="6"/>
  <c r="G118" i="6"/>
  <c r="G127" i="6"/>
  <c r="I127" i="6" s="1"/>
  <c r="G133" i="6"/>
  <c r="I133" i="6" s="1"/>
  <c r="G136" i="6"/>
  <c r="I136" i="6" s="1"/>
  <c r="G140" i="6"/>
  <c r="I140" i="6" s="1"/>
  <c r="G148" i="6"/>
  <c r="G150" i="6"/>
  <c r="G153" i="6"/>
  <c r="G158" i="6"/>
  <c r="I119" i="6"/>
  <c r="I120" i="6"/>
  <c r="I122" i="6"/>
  <c r="I123" i="6"/>
  <c r="I124" i="6"/>
  <c r="I125" i="6"/>
  <c r="I126" i="6"/>
  <c r="I128" i="6"/>
  <c r="I130" i="6"/>
  <c r="I131" i="6"/>
  <c r="I132" i="6"/>
  <c r="I134" i="6"/>
  <c r="I135" i="6"/>
  <c r="I137" i="6"/>
  <c r="I138" i="6"/>
  <c r="I139" i="6"/>
  <c r="I141" i="6"/>
  <c r="I142" i="6"/>
  <c r="I143" i="6"/>
  <c r="I144" i="6"/>
  <c r="I156" i="6"/>
  <c r="I157" i="6"/>
  <c r="I159" i="6"/>
  <c r="I160" i="6"/>
  <c r="I163" i="6"/>
  <c r="J163" i="6"/>
  <c r="I164" i="6"/>
  <c r="J164" i="6"/>
  <c r="I165" i="6"/>
  <c r="I166" i="6"/>
  <c r="J166" i="6"/>
  <c r="I167" i="6"/>
  <c r="J167" i="6"/>
  <c r="I176" i="6"/>
  <c r="J176" i="6"/>
  <c r="I177" i="6"/>
  <c r="J177" i="6"/>
  <c r="I178" i="6"/>
  <c r="J178" i="6"/>
  <c r="I179" i="6"/>
  <c r="J179" i="6"/>
  <c r="J180" i="6"/>
  <c r="I181" i="6"/>
  <c r="J181" i="6"/>
  <c r="F55" i="6"/>
  <c r="F57" i="6"/>
  <c r="F60" i="6"/>
  <c r="F65" i="6"/>
  <c r="F162" i="6"/>
  <c r="F165" i="6"/>
  <c r="F159" i="6"/>
  <c r="F160" i="6"/>
  <c r="F154" i="6"/>
  <c r="F156" i="6"/>
  <c r="F151" i="6"/>
  <c r="F149" i="6"/>
  <c r="F148" i="6" s="1"/>
  <c r="F147" i="6"/>
  <c r="F157" i="6"/>
  <c r="D148" i="6"/>
  <c r="D150" i="6"/>
  <c r="D153" i="6"/>
  <c r="D158" i="6"/>
  <c r="F137" i="6"/>
  <c r="F138" i="6"/>
  <c r="F139" i="6"/>
  <c r="F128" i="6"/>
  <c r="F129" i="6"/>
  <c r="F130" i="6"/>
  <c r="F131" i="6"/>
  <c r="F132" i="6"/>
  <c r="F122" i="6"/>
  <c r="F123" i="6"/>
  <c r="F124" i="6"/>
  <c r="F125" i="6"/>
  <c r="F126" i="6"/>
  <c r="F119" i="6"/>
  <c r="F118" i="6" s="1"/>
  <c r="F120" i="6"/>
  <c r="D140" i="6"/>
  <c r="C140" i="6"/>
  <c r="F144" i="6"/>
  <c r="E55" i="6"/>
  <c r="E57" i="6"/>
  <c r="E60" i="6"/>
  <c r="E65" i="6"/>
  <c r="C118" i="6"/>
  <c r="C127" i="6"/>
  <c r="C133" i="6"/>
  <c r="C136" i="6"/>
  <c r="C148" i="6"/>
  <c r="E148" i="6" s="1"/>
  <c r="C150" i="6"/>
  <c r="E150" i="6" s="1"/>
  <c r="C153" i="6"/>
  <c r="E153" i="6" s="1"/>
  <c r="C158" i="6"/>
  <c r="E158" i="6" s="1"/>
  <c r="D118" i="6"/>
  <c r="D117" i="6" s="1"/>
  <c r="D133" i="6"/>
  <c r="D121" i="6" s="1"/>
  <c r="D136" i="6"/>
  <c r="E119" i="6"/>
  <c r="E120" i="6"/>
  <c r="E122" i="6"/>
  <c r="E123" i="6"/>
  <c r="E124" i="6"/>
  <c r="E125" i="6"/>
  <c r="E126" i="6"/>
  <c r="E128" i="6"/>
  <c r="E129" i="6"/>
  <c r="E130" i="6"/>
  <c r="E131" i="6"/>
  <c r="E132" i="6"/>
  <c r="E134" i="6"/>
  <c r="E135" i="6"/>
  <c r="E137" i="6"/>
  <c r="E138" i="6"/>
  <c r="E139" i="6"/>
  <c r="E141" i="6"/>
  <c r="F141" i="6"/>
  <c r="E142" i="6"/>
  <c r="F142" i="6"/>
  <c r="E143" i="6"/>
  <c r="F143" i="6"/>
  <c r="E144" i="6"/>
  <c r="E147" i="6"/>
  <c r="E149" i="6"/>
  <c r="E151" i="6"/>
  <c r="E152" i="6"/>
  <c r="E154" i="6"/>
  <c r="E155" i="6"/>
  <c r="E156" i="6"/>
  <c r="E157" i="6"/>
  <c r="E159" i="6"/>
  <c r="E160" i="6"/>
  <c r="C161" i="6"/>
  <c r="E161" i="6" s="1"/>
  <c r="D161" i="6"/>
  <c r="E162" i="6"/>
  <c r="E163" i="6"/>
  <c r="F163" i="6"/>
  <c r="E164" i="6"/>
  <c r="F164" i="6"/>
  <c r="E165" i="6"/>
  <c r="E166" i="6"/>
  <c r="F166" i="6"/>
  <c r="E167" i="6"/>
  <c r="F167" i="6"/>
  <c r="E172" i="6"/>
  <c r="F172" i="6"/>
  <c r="E173" i="6"/>
  <c r="F173" i="6"/>
  <c r="E176" i="6"/>
  <c r="F176" i="6"/>
  <c r="E177" i="6"/>
  <c r="F177" i="6"/>
  <c r="E178" i="6"/>
  <c r="F178" i="6"/>
  <c r="E179" i="6"/>
  <c r="F179" i="6"/>
  <c r="E180" i="6"/>
  <c r="F180" i="6"/>
  <c r="E181" i="6"/>
  <c r="F181" i="6"/>
  <c r="E10" i="6"/>
  <c r="E11" i="6"/>
  <c r="E12" i="6"/>
  <c r="E16" i="6"/>
  <c r="E19" i="6"/>
  <c r="E23" i="6"/>
  <c r="E26" i="6"/>
  <c r="E32" i="6"/>
  <c r="E34" i="6"/>
  <c r="E35" i="6"/>
  <c r="E37" i="6"/>
  <c r="E38" i="6"/>
  <c r="E43" i="6"/>
  <c r="E44" i="6"/>
  <c r="E45" i="6"/>
  <c r="E47" i="6"/>
  <c r="E48" i="6"/>
  <c r="E49" i="6"/>
  <c r="G10" i="3"/>
  <c r="G12" i="3"/>
  <c r="F10" i="3"/>
  <c r="F12" i="3"/>
  <c r="D10" i="3"/>
  <c r="D12" i="3"/>
  <c r="C10" i="3"/>
  <c r="C12" i="3"/>
  <c r="E12" i="3" s="1"/>
  <c r="I10" i="3"/>
  <c r="H11" i="3"/>
  <c r="E13" i="3"/>
  <c r="I69" i="6"/>
  <c r="E54" i="6"/>
  <c r="L68" i="6"/>
  <c r="I54" i="6"/>
  <c r="I42" i="6"/>
  <c r="F93" i="6"/>
  <c r="L33" i="6"/>
  <c r="E101" i="6"/>
  <c r="E46" i="6"/>
  <c r="E33" i="6"/>
  <c r="F101" i="6"/>
  <c r="I40" i="6"/>
  <c r="M54" i="6"/>
  <c r="I41" i="6"/>
  <c r="E41" i="6"/>
  <c r="C40" i="6"/>
  <c r="D67" i="6"/>
  <c r="L67" i="6" s="1"/>
  <c r="E36" i="6"/>
  <c r="L30" i="6"/>
  <c r="H161" i="6" l="1"/>
  <c r="I36" i="6"/>
  <c r="F72" i="6"/>
  <c r="L91" i="6"/>
  <c r="D90" i="6"/>
  <c r="L90" i="6" s="1"/>
  <c r="M166" i="6"/>
  <c r="I171" i="6"/>
  <c r="J171" i="6"/>
  <c r="G146" i="6"/>
  <c r="G145" i="6" s="1"/>
  <c r="K59" i="6"/>
  <c r="N59" i="6" s="1"/>
  <c r="C58" i="6"/>
  <c r="K58" i="6" s="1"/>
  <c r="E133" i="6"/>
  <c r="J140" i="6"/>
  <c r="M149" i="6"/>
  <c r="H88" i="6"/>
  <c r="H6" i="6" s="1"/>
  <c r="L133" i="6"/>
  <c r="N142" i="6"/>
  <c r="E18" i="6"/>
  <c r="C89" i="6"/>
  <c r="K89" i="6" s="1"/>
  <c r="E40" i="6"/>
  <c r="N67" i="6"/>
  <c r="E91" i="6"/>
  <c r="I33" i="6"/>
  <c r="I11" i="6"/>
  <c r="N128" i="6"/>
  <c r="D29" i="6"/>
  <c r="F76" i="6"/>
  <c r="H121" i="6"/>
  <c r="J150" i="6"/>
  <c r="N152" i="6"/>
  <c r="H21" i="6"/>
  <c r="J8" i="6"/>
  <c r="F11" i="4"/>
  <c r="K133" i="6"/>
  <c r="N133" i="6" s="1"/>
  <c r="G121" i="6"/>
  <c r="K162" i="6"/>
  <c r="K161" i="6" s="1"/>
  <c r="M161" i="6" s="1"/>
  <c r="J158" i="6"/>
  <c r="N176" i="6"/>
  <c r="N163" i="6"/>
  <c r="N141" i="6"/>
  <c r="J173" i="6"/>
  <c r="N177" i="6"/>
  <c r="N157" i="6"/>
  <c r="M132" i="6"/>
  <c r="M138" i="6"/>
  <c r="E59" i="6"/>
  <c r="L58" i="6"/>
  <c r="F158" i="6"/>
  <c r="L150" i="6"/>
  <c r="N160" i="6"/>
  <c r="N10" i="6"/>
  <c r="N135" i="6"/>
  <c r="J127" i="6"/>
  <c r="K24" i="6"/>
  <c r="M24" i="6" s="1"/>
  <c r="C21" i="6"/>
  <c r="L85" i="6"/>
  <c r="J133" i="6"/>
  <c r="N156" i="6"/>
  <c r="N159" i="6"/>
  <c r="K148" i="6"/>
  <c r="N148" i="6" s="1"/>
  <c r="N149" i="6"/>
  <c r="F133" i="6"/>
  <c r="M134" i="6"/>
  <c r="N134" i="6"/>
  <c r="E85" i="6"/>
  <c r="D79" i="6"/>
  <c r="D50" i="6" s="1"/>
  <c r="L84" i="6"/>
  <c r="N86" i="6"/>
  <c r="M86" i="6"/>
  <c r="G84" i="6"/>
  <c r="K84" i="6" s="1"/>
  <c r="J85" i="6"/>
  <c r="M114" i="6"/>
  <c r="N104" i="6"/>
  <c r="M69" i="6"/>
  <c r="F64" i="6"/>
  <c r="N60" i="6"/>
  <c r="E52" i="6"/>
  <c r="G21" i="6"/>
  <c r="I21" i="6" s="1"/>
  <c r="E24" i="6"/>
  <c r="M181" i="6"/>
  <c r="N178" i="6"/>
  <c r="L47" i="6"/>
  <c r="L46" i="6" s="1"/>
  <c r="M77" i="6"/>
  <c r="N34" i="6"/>
  <c r="N126" i="6"/>
  <c r="M32" i="6"/>
  <c r="M59" i="6"/>
  <c r="M19" i="6"/>
  <c r="M18" i="6"/>
  <c r="N181" i="6"/>
  <c r="M180" i="6"/>
  <c r="C121" i="6"/>
  <c r="E121" i="6" s="1"/>
  <c r="F150" i="6"/>
  <c r="N179" i="6"/>
  <c r="J136" i="6"/>
  <c r="N57" i="6"/>
  <c r="L153" i="6"/>
  <c r="L158" i="6"/>
  <c r="N74" i="6"/>
  <c r="K15" i="6"/>
  <c r="M15" i="6" s="1"/>
  <c r="C14" i="6"/>
  <c r="K14" i="6" s="1"/>
  <c r="N107" i="6"/>
  <c r="K11" i="3"/>
  <c r="N11" i="6"/>
  <c r="K9" i="6"/>
  <c r="K8" i="6" s="1"/>
  <c r="C8" i="6"/>
  <c r="M45" i="6"/>
  <c r="F140" i="6"/>
  <c r="M57" i="6"/>
  <c r="E171" i="6"/>
  <c r="I150" i="6"/>
  <c r="M178" i="6"/>
  <c r="N120" i="6"/>
  <c r="M124" i="6"/>
  <c r="M122" i="6"/>
  <c r="N138" i="6"/>
  <c r="L140" i="6"/>
  <c r="N154" i="6"/>
  <c r="K140" i="6"/>
  <c r="K153" i="6"/>
  <c r="M125" i="6"/>
  <c r="N132" i="6"/>
  <c r="K136" i="6"/>
  <c r="M147" i="6"/>
  <c r="M152" i="6"/>
  <c r="M155" i="6"/>
  <c r="M11" i="6"/>
  <c r="N65" i="6"/>
  <c r="M60" i="6"/>
  <c r="F59" i="6"/>
  <c r="N43" i="6"/>
  <c r="M43" i="6"/>
  <c r="M16" i="6"/>
  <c r="N16" i="6"/>
  <c r="C146" i="6"/>
  <c r="N123" i="6"/>
  <c r="K171" i="6"/>
  <c r="I162" i="6"/>
  <c r="E118" i="6"/>
  <c r="F127" i="6"/>
  <c r="D146" i="6"/>
  <c r="D145" i="6" s="1"/>
  <c r="F153" i="6"/>
  <c r="N144" i="6"/>
  <c r="N125" i="6"/>
  <c r="N137" i="6"/>
  <c r="M160" i="6"/>
  <c r="N69" i="6"/>
  <c r="H12" i="3"/>
  <c r="F136" i="6"/>
  <c r="N18" i="6"/>
  <c r="F85" i="6"/>
  <c r="J162" i="6"/>
  <c r="J161" i="6" s="1"/>
  <c r="K127" i="6"/>
  <c r="F171" i="6"/>
  <c r="F52" i="6"/>
  <c r="G170" i="6"/>
  <c r="I170" i="6" s="1"/>
  <c r="K173" i="6"/>
  <c r="M173" i="6" s="1"/>
  <c r="L171" i="6"/>
  <c r="I158" i="6"/>
  <c r="I118" i="6"/>
  <c r="J153" i="6"/>
  <c r="N155" i="6"/>
  <c r="M10" i="6"/>
  <c r="L52" i="6"/>
  <c r="E64" i="6"/>
  <c r="M113" i="6"/>
  <c r="M179" i="6"/>
  <c r="K158" i="6"/>
  <c r="K150" i="6"/>
  <c r="M119" i="6"/>
  <c r="N143" i="6"/>
  <c r="E136" i="6"/>
  <c r="N131" i="6"/>
  <c r="N124" i="6"/>
  <c r="N122" i="6"/>
  <c r="N119" i="6"/>
  <c r="N118" i="6" s="1"/>
  <c r="L136" i="6"/>
  <c r="L127" i="6"/>
  <c r="E170" i="6"/>
  <c r="K12" i="3"/>
  <c r="E10" i="3"/>
  <c r="N25" i="6"/>
  <c r="L51" i="6"/>
  <c r="M65" i="6"/>
  <c r="F18" i="6"/>
  <c r="E22" i="6"/>
  <c r="K33" i="6"/>
  <c r="M33" i="6" s="1"/>
  <c r="C117" i="6"/>
  <c r="E117" i="6" s="1"/>
  <c r="M120" i="6"/>
  <c r="K117" i="6"/>
  <c r="H146" i="6"/>
  <c r="H145" i="6" s="1"/>
  <c r="F67" i="6"/>
  <c r="J17" i="6"/>
  <c r="N151" i="6"/>
  <c r="J29" i="6"/>
  <c r="L76" i="6"/>
  <c r="L72" i="6"/>
  <c r="M41" i="6"/>
  <c r="M107" i="6"/>
  <c r="M92" i="6"/>
  <c r="M131" i="6"/>
  <c r="M55" i="6"/>
  <c r="E42" i="6"/>
  <c r="L40" i="6"/>
  <c r="G117" i="6"/>
  <c r="I117" i="6" s="1"/>
  <c r="L173" i="6"/>
  <c r="M35" i="6"/>
  <c r="J14" i="6"/>
  <c r="M144" i="6"/>
  <c r="J76" i="6"/>
  <c r="N73" i="6"/>
  <c r="N175" i="6"/>
  <c r="I85" i="6"/>
  <c r="K85" i="6"/>
  <c r="M105" i="6"/>
  <c r="F105" i="6"/>
  <c r="N101" i="6"/>
  <c r="E93" i="6"/>
  <c r="M68" i="6"/>
  <c r="M67" i="6"/>
  <c r="E67" i="6"/>
  <c r="N68" i="6"/>
  <c r="M74" i="6"/>
  <c r="N78" i="6"/>
  <c r="N77" i="6"/>
  <c r="K76" i="6"/>
  <c r="J72" i="6"/>
  <c r="I72" i="6"/>
  <c r="K72" i="6"/>
  <c r="K64" i="6"/>
  <c r="K52" i="6"/>
  <c r="J47" i="6"/>
  <c r="J46" i="6" s="1"/>
  <c r="I47" i="6"/>
  <c r="K47" i="6"/>
  <c r="K46" i="6" s="1"/>
  <c r="N44" i="6"/>
  <c r="L42" i="6"/>
  <c r="M38" i="6"/>
  <c r="M37" i="6"/>
  <c r="N35" i="6"/>
  <c r="C29" i="6"/>
  <c r="N32" i="6"/>
  <c r="M25" i="6"/>
  <c r="L17" i="6"/>
  <c r="J36" i="6"/>
  <c r="N48" i="6"/>
  <c r="N26" i="6"/>
  <c r="M26" i="6"/>
  <c r="K29" i="6"/>
  <c r="N36" i="6"/>
  <c r="M34" i="6"/>
  <c r="M23" i="6"/>
  <c r="M48" i="6"/>
  <c r="K17" i="6"/>
  <c r="N38" i="6"/>
  <c r="N41" i="6"/>
  <c r="L22" i="6"/>
  <c r="N22" i="6" s="1"/>
  <c r="N23" i="6"/>
  <c r="M12" i="6"/>
  <c r="F9" i="6"/>
  <c r="F8" i="6" s="1"/>
  <c r="L8" i="6"/>
  <c r="N30" i="6"/>
  <c r="L29" i="6"/>
  <c r="M30" i="6"/>
  <c r="D168" i="6"/>
  <c r="F170" i="6"/>
  <c r="N49" i="6"/>
  <c r="N37" i="6"/>
  <c r="N19" i="6"/>
  <c r="F117" i="6"/>
  <c r="M137" i="6"/>
  <c r="I173" i="6"/>
  <c r="M91" i="6"/>
  <c r="F22" i="6"/>
  <c r="M44" i="6"/>
  <c r="M102" i="6"/>
  <c r="F91" i="6"/>
  <c r="F15" i="6"/>
  <c r="F24" i="6"/>
  <c r="F42" i="6"/>
  <c r="M95" i="6"/>
  <c r="E9" i="6"/>
  <c r="N12" i="6"/>
  <c r="I172" i="6"/>
  <c r="K172" i="6"/>
  <c r="M172" i="6" s="1"/>
  <c r="M93" i="6"/>
  <c r="N93" i="6"/>
  <c r="L170" i="6"/>
  <c r="F84" i="6"/>
  <c r="E84" i="6"/>
  <c r="J7" i="6"/>
  <c r="I46" i="6"/>
  <c r="F51" i="6"/>
  <c r="E51" i="6"/>
  <c r="K51" i="6"/>
  <c r="D21" i="6"/>
  <c r="N45" i="6"/>
  <c r="M36" i="6"/>
  <c r="F40" i="6"/>
  <c r="D116" i="6"/>
  <c r="F161" i="6"/>
  <c r="J117" i="6"/>
  <c r="M143" i="6"/>
  <c r="N165" i="6"/>
  <c r="K13" i="3"/>
  <c r="M49" i="6"/>
  <c r="M101" i="6"/>
  <c r="N91" i="6"/>
  <c r="D71" i="6"/>
  <c r="H116" i="6"/>
  <c r="N113" i="6"/>
  <c r="N102" i="6"/>
  <c r="C168" i="6"/>
  <c r="E140" i="6"/>
  <c r="N130" i="6"/>
  <c r="N139" i="6"/>
  <c r="I7" i="6"/>
  <c r="K42" i="6"/>
  <c r="D14" i="6"/>
  <c r="F30" i="6"/>
  <c r="F29" i="6" s="1"/>
  <c r="E30" i="6"/>
  <c r="I14" i="3"/>
  <c r="K10" i="3"/>
  <c r="M118" i="6"/>
  <c r="L117" i="6"/>
  <c r="L161" i="6"/>
  <c r="L172" i="6"/>
  <c r="J172" i="6"/>
  <c r="H169" i="6"/>
  <c r="K40" i="6"/>
  <c r="C14" i="3"/>
  <c r="E127" i="6"/>
  <c r="N166" i="6"/>
  <c r="M73" i="6"/>
  <c r="H10" i="3"/>
  <c r="N167" i="6"/>
  <c r="D14" i="3"/>
  <c r="N164" i="6"/>
  <c r="N55" i="6"/>
  <c r="J14" i="3"/>
  <c r="N105" i="6"/>
  <c r="M130" i="6"/>
  <c r="C71" i="6"/>
  <c r="N95" i="6"/>
  <c r="N92" i="6"/>
  <c r="E15" i="6"/>
  <c r="E105" i="6"/>
  <c r="E72" i="6"/>
  <c r="L79" i="6" l="1"/>
  <c r="I84" i="6"/>
  <c r="J121" i="6"/>
  <c r="G169" i="6"/>
  <c r="K169" i="6" s="1"/>
  <c r="N162" i="6"/>
  <c r="N161" i="6" s="1"/>
  <c r="H115" i="6"/>
  <c r="L121" i="6"/>
  <c r="L116" i="6" s="1"/>
  <c r="I121" i="6"/>
  <c r="M162" i="6"/>
  <c r="K90" i="6"/>
  <c r="M90" i="6" s="1"/>
  <c r="N140" i="6"/>
  <c r="N150" i="6"/>
  <c r="L146" i="6"/>
  <c r="L145" i="6" s="1"/>
  <c r="K121" i="6"/>
  <c r="K116" i="6" s="1"/>
  <c r="N172" i="6"/>
  <c r="M133" i="6"/>
  <c r="N24" i="6"/>
  <c r="J170" i="6"/>
  <c r="N171" i="6"/>
  <c r="F146" i="6"/>
  <c r="F145" i="6" s="1"/>
  <c r="M148" i="6"/>
  <c r="M153" i="6"/>
  <c r="M150" i="6"/>
  <c r="K170" i="6"/>
  <c r="N170" i="6" s="1"/>
  <c r="E8" i="6"/>
  <c r="C7" i="6"/>
  <c r="C50" i="6"/>
  <c r="G116" i="6"/>
  <c r="I116" i="6" s="1"/>
  <c r="N58" i="6"/>
  <c r="M46" i="6"/>
  <c r="J146" i="6"/>
  <c r="J145" i="6" s="1"/>
  <c r="K21" i="6"/>
  <c r="M171" i="6"/>
  <c r="M158" i="6"/>
  <c r="N158" i="6"/>
  <c r="M140" i="6"/>
  <c r="M136" i="6"/>
  <c r="F121" i="6"/>
  <c r="F116" i="6" s="1"/>
  <c r="G79" i="6"/>
  <c r="K79" i="6" s="1"/>
  <c r="J84" i="6"/>
  <c r="N84" i="6"/>
  <c r="M84" i="6"/>
  <c r="N85" i="6"/>
  <c r="M85" i="6"/>
  <c r="F169" i="6"/>
  <c r="F168" i="6" s="1"/>
  <c r="E169" i="6"/>
  <c r="E168" i="6"/>
  <c r="N15" i="6"/>
  <c r="N14" i="6" s="1"/>
  <c r="N9" i="6"/>
  <c r="N8" i="6" s="1"/>
  <c r="M22" i="6"/>
  <c r="M17" i="6"/>
  <c r="M9" i="6"/>
  <c r="M8" i="6"/>
  <c r="M76" i="6"/>
  <c r="N153" i="6"/>
  <c r="I145" i="6"/>
  <c r="J116" i="6"/>
  <c r="N117" i="6"/>
  <c r="C116" i="6"/>
  <c r="E116" i="6" s="1"/>
  <c r="N72" i="6"/>
  <c r="K146" i="6"/>
  <c r="K145" i="6" s="1"/>
  <c r="N127" i="6"/>
  <c r="N121" i="6" s="1"/>
  <c r="N173" i="6"/>
  <c r="D7" i="6"/>
  <c r="D88" i="6" s="1"/>
  <c r="D115" i="6"/>
  <c r="N17" i="6"/>
  <c r="N136" i="6"/>
  <c r="M127" i="6"/>
  <c r="C145" i="6"/>
  <c r="E145" i="6" s="1"/>
  <c r="E146" i="6"/>
  <c r="I146" i="6"/>
  <c r="N29" i="6"/>
  <c r="N33" i="6"/>
  <c r="J21" i="6"/>
  <c r="N76" i="6"/>
  <c r="N42" i="6"/>
  <c r="F58" i="6"/>
  <c r="M58" i="6"/>
  <c r="E58" i="6"/>
  <c r="E90" i="6"/>
  <c r="F90" i="6"/>
  <c r="D89" i="6"/>
  <c r="F89" i="6" s="1"/>
  <c r="M72" i="6"/>
  <c r="N64" i="6"/>
  <c r="M64" i="6"/>
  <c r="N52" i="6"/>
  <c r="M52" i="6"/>
  <c r="N47" i="6"/>
  <c r="N46" i="6" s="1"/>
  <c r="M47" i="6"/>
  <c r="M42" i="6"/>
  <c r="E29" i="6"/>
  <c r="M29" i="6"/>
  <c r="L71" i="6"/>
  <c r="L21" i="6"/>
  <c r="F21" i="6"/>
  <c r="J71" i="6"/>
  <c r="I71" i="6"/>
  <c r="E21" i="6"/>
  <c r="F14" i="6"/>
  <c r="F7" i="6" s="1"/>
  <c r="L14" i="6"/>
  <c r="M14" i="6" s="1"/>
  <c r="E14" i="6"/>
  <c r="M51" i="6"/>
  <c r="N51" i="6"/>
  <c r="E79" i="6"/>
  <c r="F79" i="6"/>
  <c r="L169" i="6"/>
  <c r="H168" i="6"/>
  <c r="M117" i="6"/>
  <c r="K14" i="3"/>
  <c r="E71" i="6"/>
  <c r="K71" i="6"/>
  <c r="F71" i="6"/>
  <c r="F54" i="6" s="1"/>
  <c r="E14" i="3"/>
  <c r="M40" i="6"/>
  <c r="N40" i="6"/>
  <c r="J169" i="6" l="1"/>
  <c r="J168" i="6" s="1"/>
  <c r="C88" i="6"/>
  <c r="I169" i="6"/>
  <c r="M79" i="6"/>
  <c r="G168" i="6"/>
  <c r="I168" i="6" s="1"/>
  <c r="K50" i="6"/>
  <c r="M121" i="6"/>
  <c r="N90" i="6"/>
  <c r="M170" i="6"/>
  <c r="F115" i="6"/>
  <c r="N146" i="6"/>
  <c r="N145" i="6" s="1"/>
  <c r="I79" i="6"/>
  <c r="D6" i="6"/>
  <c r="D174" i="6" s="1"/>
  <c r="N21" i="6"/>
  <c r="J79" i="6"/>
  <c r="G6" i="6"/>
  <c r="J115" i="6"/>
  <c r="M146" i="6"/>
  <c r="G115" i="6"/>
  <c r="N116" i="6"/>
  <c r="E89" i="6"/>
  <c r="L89" i="6"/>
  <c r="M89" i="6" s="1"/>
  <c r="L7" i="6"/>
  <c r="C115" i="6"/>
  <c r="F50" i="6"/>
  <c r="E50" i="6"/>
  <c r="K7" i="6"/>
  <c r="E7" i="6"/>
  <c r="M21" i="6"/>
  <c r="N79" i="6"/>
  <c r="J50" i="6"/>
  <c r="L50" i="6"/>
  <c r="I50" i="6"/>
  <c r="L115" i="6"/>
  <c r="M116" i="6"/>
  <c r="M145" i="6"/>
  <c r="K115" i="6"/>
  <c r="K168" i="6"/>
  <c r="M169" i="6"/>
  <c r="M71" i="6"/>
  <c r="N71" i="6"/>
  <c r="L168" i="6"/>
  <c r="N169" i="6"/>
  <c r="N168" i="6" s="1"/>
  <c r="G174" i="6" l="1"/>
  <c r="N50" i="6"/>
  <c r="E115" i="6"/>
  <c r="C6" i="6"/>
  <c r="C174" i="6" s="1"/>
  <c r="E88" i="6"/>
  <c r="I88" i="6"/>
  <c r="M168" i="6"/>
  <c r="N115" i="6"/>
  <c r="N89" i="6"/>
  <c r="I115" i="6"/>
  <c r="N7" i="6"/>
  <c r="F88" i="6"/>
  <c r="M115" i="6"/>
  <c r="K88" i="6"/>
  <c r="L88" i="6"/>
  <c r="M7" i="6"/>
  <c r="F174" i="6"/>
  <c r="M50" i="6"/>
  <c r="J88" i="6"/>
  <c r="F6" i="6" l="1"/>
  <c r="I6" i="6"/>
  <c r="J6" i="6"/>
  <c r="J174" i="6" s="1"/>
  <c r="E6" i="6"/>
  <c r="K6" i="6"/>
  <c r="N88" i="6"/>
  <c r="M88" i="6"/>
  <c r="L6" i="6"/>
  <c r="H174" i="6"/>
  <c r="I174" i="6" s="1"/>
  <c r="G10" i="4"/>
  <c r="K174" i="6"/>
  <c r="E174" i="6"/>
  <c r="M6" i="6" l="1"/>
  <c r="N6" i="6"/>
  <c r="N174" i="6" s="1"/>
  <c r="L174" i="6"/>
  <c r="M174" i="6" s="1"/>
</calcChain>
</file>

<file path=xl/sharedStrings.xml><?xml version="1.0" encoding="utf-8"?>
<sst xmlns="http://schemas.openxmlformats.org/spreadsheetml/2006/main" count="1048" uniqueCount="670">
  <si>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</si>
  <si>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Інші програми та заходи у сфері охорони здоров`я</t>
  </si>
  <si>
    <t>3718710</t>
  </si>
  <si>
    <t>Резервний фонд місцевого бюджету</t>
  </si>
  <si>
    <t>Утримання та розвиток автомобільних доріг та дорожньої інфраструктури за рахунок коштів місцевого бюджету</t>
  </si>
  <si>
    <t>(грн.)</t>
  </si>
  <si>
    <t>402100</t>
  </si>
  <si>
    <t>Головний розпорядник коштів,
 назва програми</t>
  </si>
  <si>
    <t>Надання пільгових довгострокових кредитів молодим сім’ям та одиноким молодим громадянам на будівництво/придбання житла</t>
  </si>
  <si>
    <t>Надання довгострокових кредитів індивідуальним забудовникам житла на селі</t>
  </si>
  <si>
    <t>Повернення довгострокових кредитів, наданих індивідуальним забудовникам житла на селі</t>
  </si>
  <si>
    <t>Всього кредитування</t>
  </si>
  <si>
    <t xml:space="preserve">Найменування </t>
  </si>
  <si>
    <t>Дефіцит-профіцит</t>
  </si>
  <si>
    <t>Фінансування за активними операціями</t>
  </si>
  <si>
    <t>Повернення бюджетних коштів з депозитів</t>
  </si>
  <si>
    <t>Розміщення бюджетних коштів на депозитах</t>
  </si>
  <si>
    <t>Зміни обсягів готівкових коштів</t>
  </si>
  <si>
    <t>На початок періоду</t>
  </si>
  <si>
    <t>На кінець звітного періоду</t>
  </si>
  <si>
    <t>Кошти, що передаються із загального фонду бюджету до бюджету розвитку (спеціального фонду)</t>
  </si>
  <si>
    <t>Інші розрахунки</t>
  </si>
  <si>
    <t>№ п/п</t>
  </si>
  <si>
    <t>Назва адміністративно-територіальних одиниць/ напрямку субвенції</t>
  </si>
  <si>
    <t>1</t>
  </si>
  <si>
    <t>Всього по місцевих бюджетах</t>
  </si>
  <si>
    <t>2</t>
  </si>
  <si>
    <t>4</t>
  </si>
  <si>
    <t>5</t>
  </si>
  <si>
    <t>3710000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</si>
  <si>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</si>
  <si>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</si>
  <si>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</si>
  <si>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Неподаткові надходження</t>
  </si>
  <si>
    <t>Плата за надання адміністративних послуг</t>
  </si>
  <si>
    <t>Інші надходження</t>
  </si>
  <si>
    <t>Інші джерела власних надходжень бюджетних установ</t>
  </si>
  <si>
    <t>Відхилення (+,-)</t>
  </si>
  <si>
    <t>ДОХОДИ-всього</t>
  </si>
  <si>
    <t>3000</t>
  </si>
  <si>
    <t xml:space="preserve">Уточнений план на рік </t>
  </si>
  <si>
    <t>01</t>
  </si>
  <si>
    <t>Будівництво освітніх установ та закладів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</si>
  <si>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</si>
  <si>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Членські внески до асоціацій органів місцевого самоврядування</t>
  </si>
  <si>
    <t>Інші програми та заходи у сфері освіти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</si>
  <si>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</si>
  <si>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</si>
  <si>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</si>
  <si>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</si>
  <si>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Стипендії</t>
  </si>
  <si>
    <t>Усього видатків з трансфертами, що передаються до інших бюджетів за економічною класифікацією видатків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</si>
  <si>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</si>
  <si>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</si>
  <si>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</si>
  <si>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</si>
  <si>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</si>
  <si>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</si>
  <si>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</si>
  <si>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</si>
  <si>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</si>
  <si>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</si>
  <si>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</si>
  <si>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енергоносієв</t>
  </si>
  <si>
    <t>Оплата теплопостачання</t>
  </si>
  <si>
    <t>Оплата водопостачання та водовідведення</t>
  </si>
  <si>
    <t>Оплата електроенергіє</t>
  </si>
  <si>
    <t>Оплата природного газу</t>
  </si>
  <si>
    <t>Оплата інших енергоносієв</t>
  </si>
  <si>
    <t>Дослідження і розробки, окремі заходи по реалізаціє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</si>
  <si>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</si>
  <si>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реалізаціє державних (регіональних) програм, не віднесені до заходів розвитку</t>
  </si>
  <si>
    <t>Поточні трансферти</t>
  </si>
  <si>
    <t>Субсидіє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</si>
  <si>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</si>
  <si>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2630</t>
  </si>
  <si>
    <t>Поточні трансферти урядам іноземних держав та міжнародним організаціям</t>
  </si>
  <si>
    <t>Соціальне забезпечення</t>
  </si>
  <si>
    <t>Виплата пенсій і допомоги</t>
  </si>
  <si>
    <t>інші виплати населенню</t>
  </si>
  <si>
    <t>інші поточні видатки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</si>
  <si>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</si>
  <si>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</si>
  <si>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</si>
  <si>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</si>
  <si>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</si>
  <si>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3120</t>
  </si>
  <si>
    <t>Капітальне будівництво (придбання)</t>
  </si>
  <si>
    <t>3122</t>
  </si>
  <si>
    <t>Капітальне будівництво (придбання) інших об'єктів</t>
  </si>
  <si>
    <t>3130</t>
  </si>
  <si>
    <t>Капітальний ремонт</t>
  </si>
  <si>
    <t>3131</t>
  </si>
  <si>
    <t>Капітальний ремонт житлового фонду (приміщень)</t>
  </si>
  <si>
    <t>3132</t>
  </si>
  <si>
    <t>Капітальний ремонт інших об'єктів</t>
  </si>
  <si>
    <t>3140</t>
  </si>
  <si>
    <t>Реконструкція та реставрація</t>
  </si>
  <si>
    <t>3141</t>
  </si>
  <si>
    <t>Реконструкція житлового фонду (приміщень)</t>
  </si>
  <si>
    <t>3142</t>
  </si>
  <si>
    <t>Реконструкція та реставрація інших об'єктів</t>
  </si>
  <si>
    <t>3143</t>
  </si>
  <si>
    <t>Реставрація пам'яток культури, історії та архітектури</t>
  </si>
  <si>
    <t>3160</t>
  </si>
  <si>
    <t>Придбання землі та нематеріальних активів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</si>
  <si>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</si>
  <si>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</si>
  <si>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</si>
  <si>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</si>
  <si>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3220</t>
  </si>
  <si>
    <t>Капітальні трансферти органам державного управління інших рівнів</t>
  </si>
  <si>
    <t>Кредитування - всього</t>
  </si>
  <si>
    <t>8820</t>
  </si>
  <si>
    <t>Пільгові довгострокові кредити молодим сім’ям та одиноким молодим громадянам на будівництво/придбання житла  та їх повернення</t>
  </si>
  <si>
    <t>8821</t>
  </si>
  <si>
    <t>8822</t>
  </si>
  <si>
    <t>Повернення пільгових довгострокових кредитів, наданих молодим сім’ям та одиноким молодим громадянам на будівництво/ придбання житла</t>
  </si>
  <si>
    <t>8830</t>
  </si>
  <si>
    <t>Довгострокові кредити індивідуальним забудовникам житла на селі  та їх повернення</t>
  </si>
  <si>
    <t>8831</t>
  </si>
  <si>
    <t>8832</t>
  </si>
  <si>
    <t>Кредитування за економічною класифікацією видатків та кредитування</t>
  </si>
  <si>
    <t>Внутрішнє кредитування</t>
  </si>
  <si>
    <t>Надання внутрішніх кредитів</t>
  </si>
  <si>
    <t>Надання інших внутрішніх кредитів</t>
  </si>
  <si>
    <t>Повернення внутрішніх кредитів</t>
  </si>
  <si>
    <t>Повернення інших внутрішніх кредитів</t>
  </si>
  <si>
    <t>Дефіцит-профіцит (джерела фінансування)</t>
  </si>
  <si>
    <t>На кінець періоду</t>
  </si>
  <si>
    <t>Кошти, що передаються із загального фонду бюджету до бюджету розвитку (спеціального фонду) </t>
  </si>
  <si>
    <t>інші розрахунки</t>
  </si>
  <si>
    <t>Забезпечення діяльності інших закладів в галузі культури і мистецтва</t>
  </si>
  <si>
    <t>Фінансування за борговими операціями</t>
  </si>
  <si>
    <t>Внутрішні зобов'язання</t>
  </si>
  <si>
    <t>Всього видатків:</t>
  </si>
  <si>
    <t>Код ВКВ/ ТПКВКМБ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</si>
  <si>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</si>
  <si>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Спеціальний  фонд</t>
  </si>
  <si>
    <t>% виконання звітної дати до уточненого плану на рік</t>
  </si>
  <si>
    <t>% виконання до уточненого плану на рік та кошторисних призначень на рік (власні надходження)</t>
  </si>
  <si>
    <t>0100000</t>
  </si>
  <si>
    <t>0110000</t>
  </si>
  <si>
    <t>0110150</t>
  </si>
  <si>
    <t>0117680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</si>
  <si>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</si>
  <si>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</si>
  <si>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</si>
  <si>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коштів від відшкодування втрат сільськогосподарського і лісогосподарського виробництва  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</si>
  <si>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</si>
  <si>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</si>
  <si>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</si>
  <si>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</si>
  <si>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</si>
  <si>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Інші субвенції з місцевого бюджету</t>
  </si>
  <si>
    <t>Всього :</t>
  </si>
  <si>
    <t>Код</t>
  </si>
  <si>
    <t>Найменування доходів згідно із бюджетною класифікацією</t>
  </si>
  <si>
    <t>Загальний фонд</t>
  </si>
  <si>
    <t>Спеціальний фонд</t>
  </si>
  <si>
    <t>Всього по обох фондах</t>
  </si>
  <si>
    <t>Виконання на звітну дату</t>
  </si>
  <si>
    <t>% виконання до уточненого плану на рік</t>
  </si>
  <si>
    <t>% виконання  до уточненого плану на рік</t>
  </si>
  <si>
    <t>Разом доходів</t>
  </si>
  <si>
    <t>КВК/
КПКВК</t>
  </si>
  <si>
    <t>Надання загальної середньої освіти закладами загальної середньої освіти</t>
  </si>
  <si>
    <t>Податок на доходи фізичних осіб,що сплачується податковими агентами,із доходів платника податку у вигляді заробітної плати</t>
  </si>
  <si>
    <t>Податок на доходи фізичних осіб, що сплачується податковими агнетами,із доходів платника податку інших ніж заробітна плата</t>
  </si>
  <si>
    <t>Податок на доходи фізичних осіб,що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</si>
  <si>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</si>
  <si>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 </t>
  </si>
  <si>
    <t xml:space="preserve">Рентна плата за спеціальне використання лісових ресурсів  в частині деревини, заготовленої в порядку рубок головного користування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</si>
  <si>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</si>
  <si>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Плата за користування надрами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</si>
  <si>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</si>
  <si>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</si>
  <si>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податків</t>
  </si>
  <si>
    <t>Пальне</t>
  </si>
  <si>
    <t>Акцизний податок з ввезених на митну територію України підакцизних податків</t>
  </si>
  <si>
    <t>Акцизний податок з реалізації субєктами господарювання</t>
  </si>
  <si>
    <t>Місцеві податки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</si>
  <si>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</si>
  <si>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об'єктів житлової нерухомості 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</si>
  <si>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</si>
  <si>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 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</si>
  <si>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</si>
  <si>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</si>
  <si>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</si>
  <si>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</si>
  <si>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 </t>
  </si>
  <si>
    <t>Туристичний збір, сплачений фізичними особами </t>
  </si>
  <si>
    <t>Єдиний податок</t>
  </si>
  <si>
    <t>Єдиний податок з юридичних осіб 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</si>
  <si>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</si>
  <si>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</si>
  <si>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</si>
  <si>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</si>
  <si>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</si>
  <si>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</si>
  <si>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</si>
  <si>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</si>
  <si>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інших адміністративних послуг</t>
  </si>
  <si>
    <t>Державне мито</t>
  </si>
  <si>
    <t>Державне мито,що сплачується за місцем розгляду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</si>
  <si>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</si>
  <si>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</si>
  <si>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</si>
  <si>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</si>
  <si>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Благодійні внески, гранти та дарунки отримані від інших установ організацій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</si>
  <si>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</si>
  <si>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</si>
  <si>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</si>
  <si>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</si>
  <si>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</si>
  <si>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</si>
  <si>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</si>
  <si>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</si>
  <si>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</si>
  <si>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дотації з державного бюджету</t>
  </si>
  <si>
    <t>Кам'янська сільська рада(відповідльний виконавець)</t>
  </si>
  <si>
    <t>0111010</t>
  </si>
  <si>
    <t>Надання дошкільної освіти</t>
  </si>
  <si>
    <t>0111021</t>
  </si>
  <si>
    <t>0111031</t>
  </si>
  <si>
    <t>0111080</t>
  </si>
  <si>
    <t>Надання спеціалізованої освіти мистецькими школами</t>
  </si>
  <si>
    <t>0111200</t>
  </si>
  <si>
    <t>0111210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</si>
  <si>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</si>
  <si>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</si>
  <si>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</si>
  <si>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</si>
  <si>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0113124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</si>
  <si>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</si>
  <si>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</si>
  <si>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</si>
  <si>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0113210</t>
  </si>
  <si>
    <t>Організація та проведення громадських робіт</t>
  </si>
  <si>
    <t>0113241</t>
  </si>
  <si>
    <t>0113242</t>
  </si>
  <si>
    <t>0114081</t>
  </si>
  <si>
    <t>0116030</t>
  </si>
  <si>
    <t>Організація благоустрою населених пунктів</t>
  </si>
  <si>
    <t>0117130</t>
  </si>
  <si>
    <t>Здійснення заходів із землеустрою</t>
  </si>
  <si>
    <t>0117325</t>
  </si>
  <si>
    <t>Будівництво споруд, установ та закладів фізичної культури і спорту</t>
  </si>
  <si>
    <t>0117363</t>
  </si>
  <si>
    <t>Виконання інвестиційних проектів в рамках здійснення заходів щодо соціально-економічного розвитку окремих територій</t>
  </si>
  <si>
    <t>0117390</t>
  </si>
  <si>
    <t>Розвиток мережі центрів надання адміністративних послуг</t>
  </si>
  <si>
    <t>0117461</t>
  </si>
  <si>
    <t>0118313</t>
  </si>
  <si>
    <t>Ліквідація іншого забруднення навколишнього природного середовища</t>
  </si>
  <si>
    <t>0119800</t>
  </si>
  <si>
    <t>3700000</t>
  </si>
  <si>
    <t>Фінансовий відділ (головний розпорядник)</t>
  </si>
  <si>
    <t>Фінансовий відділ (відповідльний виконавець)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</si>
  <si>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</si>
  <si>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</si>
  <si>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0113230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</si>
  <si>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</si>
  <si>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0117321</t>
  </si>
  <si>
    <t>Кам'янська сільська рада</t>
  </si>
  <si>
    <t xml:space="preserve">Фінансовий відділ 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</si>
  <si>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</si>
  <si>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 xml:space="preserve">Кам'янська сільська рада </t>
  </si>
  <si>
    <t>Програма "Турбота" на 2022-2024 роки</t>
  </si>
  <si>
    <r>
      <t>Інші неподаткові надходження</t>
    </r>
    <r>
      <rPr>
        <sz val="10"/>
        <rFont val="Times New Roman"/>
        <family val="1"/>
        <charset val="204"/>
      </rPr>
      <t> </t>
    </r>
  </si>
  <si>
    <r>
      <t>Кам</t>
    </r>
    <r>
      <rPr>
        <b/>
        <sz val="10"/>
        <color indexed="8"/>
        <rFont val="Calibri"/>
        <family val="2"/>
        <charset val="204"/>
      </rPr>
      <t>'</t>
    </r>
    <r>
      <rPr>
        <b/>
        <sz val="10"/>
        <color indexed="8"/>
        <rFont val="Times New Roman"/>
        <family val="1"/>
        <charset val="204"/>
      </rPr>
      <t>янська сільська рада (головний розпорядник)</t>
    </r>
  </si>
  <si>
    <t>Капітальний ремонт дороги вулиці від № 17 до №86 та від №3 до кладовища в с. Воловиця Іршавського району.</t>
  </si>
  <si>
    <t>Реконструкція будівлі Кам`янської сільської ради під ЦНАП по вул. Українській, 1 с. Кам`янське, Іршавський район</t>
  </si>
  <si>
    <t>Реконструкція частини будівлі під денний центр соціально-психологічної допомоги особам, які постраждали від домашнього насильства та насильства за ознакою статі, по вулиці Центральній , 71 а в с. Кам′янське Берегівського району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</si>
  <si>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періоду, в тому числі по об'єктах:</t>
  </si>
  <si>
    <t>Залишок субвенції на початок року</t>
  </si>
  <si>
    <t>3</t>
  </si>
  <si>
    <t>Касові видатки</t>
  </si>
  <si>
    <t>Субвенція з місцевого бюджету на розвиток мережі центрів надання адміністративних послуг за рахунок залишку коштів відповідної субвенції з державного бюджету, що утворився на початок бюджетного періоду, в тому числі по об'єктах:</t>
  </si>
  <si>
    <t>Субвенція з місцевого бюджету на створення мережі спеціалізованих служб підтримки осіб, які постраждали від домашнього насильства та/або насильства за ознакою статі, за рахунок залишку коштів відповідної субвенції з державного бюджету, що утворився на початок бюджетного періоду, в тому числі по об'єктах: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</si>
  <si>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</si>
  <si>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</si>
  <si>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</si>
  <si>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</si>
  <si>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</si>
  <si>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Надходження від продажу основного капіталу  </t>
  </si>
  <si>
    <t>3719770</t>
  </si>
  <si>
    <t xml:space="preserve">Програма розвитку центру надання адміністративних послуг Кам'янської сільської ради на 2022-2024 роки </t>
  </si>
  <si>
    <t>14040100</t>
  </si>
  <si>
    <t>14040200</t>
  </si>
  <si>
    <t>18010100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</si>
  <si>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</si>
  <si>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31010200</t>
  </si>
  <si>
    <t>31000000</t>
  </si>
  <si>
    <t>31010000</t>
  </si>
  <si>
    <t>Інші дотації з місцевого бюджету</t>
  </si>
  <si>
    <t>Будівництво інших об`єктів комунальної власності</t>
  </si>
  <si>
    <t>0117330</t>
  </si>
  <si>
    <t>Субвенція з державного бюджету місцевим бюджетам на розвиток мережі центрів надання адміністративних послуг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</si>
  <si>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</si>
  <si>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</si>
  <si>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</si>
  <si>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Кошти від відчуження майна, що належить Автономній Республіці Крим та майна, що перебуває в комунальній власності  </t>
  </si>
  <si>
    <t>1.1</t>
  </si>
  <si>
    <t>1.2</t>
  </si>
  <si>
    <t>1.3</t>
  </si>
  <si>
    <t>за призначенням, тобто на  об'єкти (заходи) бюджетної програми за відповідним КПКВК, які були передбачені порядком та умовами надання тієї чи іншої субвенції</t>
  </si>
  <si>
    <t>Транспортний податок з фізичних осіб</t>
  </si>
  <si>
    <t>0118330</t>
  </si>
  <si>
    <t>Інша діяльність у сфері екології та охорони природних ресурсів</t>
  </si>
  <si>
    <t>Субвенція з державного бюджету місцевим бюджетам на соціально-економічний розвиток окремих територій</t>
  </si>
  <si>
    <t>Субвенція з місцевого бюджету на фінансовезабезпечення утриманя вулиць і доріг комунальної власності місцевого значення</t>
  </si>
  <si>
    <t>Капітальний ремонт фасаду основної будівлі Кам`янського закладу загальної середньої освіти І-ІІІ ступенів із облаштуванням вхідних груп та впровадженням заходів для забезпечення умов Берегівського району.інклюзивності в с.Кам`янське по вул.Мукачівській,4, Берегівського району</t>
  </si>
  <si>
    <t>Відновлення пропускної спроможності русла р. Іршавка на території с. Кам`янське, Берегівськогорайону, Закарпатської області. Капітальний ремонт.І-ша черга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</si>
  <si>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</si>
  <si>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0115061</t>
  </si>
  <si>
    <t>0118110</t>
  </si>
  <si>
    <t>Заходи із запобігання та ліквідації надзвичайних ситуацій та наслідків стихійного лиха</t>
  </si>
  <si>
    <t>Програми забезпечення перебування внутрішньо переміщених та/або евакуйованих осіб у закладах комунальної форми власності і приватного сектору та забезпечення першочергових потреб цивільного населення для їх життєдіяльності в умовах дії воєнного стану у Кам’янській  сільській територіальній громаді на 2023 рік</t>
  </si>
  <si>
    <t>Програма Поліцейський офіцер громади Кам'янської територіальної громади на 2023-2025 роки (Берегівський РВП ГУНП в Закарпатській обл.)</t>
  </si>
  <si>
    <t>Спрямовано за  січень-березень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</si>
  <si>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</si>
  <si>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</si>
  <si>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Перераховано до державного бюджету</t>
  </si>
  <si>
    <t>Державне мито, пов`язане з видачею та оформленням закордонних паспортів (посвідок) та паспортів громадян України</t>
  </si>
  <si>
    <t>0116081</t>
  </si>
  <si>
    <t>Будівництво житла для окремих категорій населення відповідно до законодавства</t>
  </si>
  <si>
    <t>Профінансовано за січень-червень</t>
  </si>
  <si>
    <t>Надходження від орендної плати за користування цілісним майновим комплепксом та іншим державним чи комунальним майном</t>
  </si>
  <si>
    <t>Надходження від орендної плати за користування цілісним майновим комплепксом та іншим майном, що перебуває у комунальній власності</t>
  </si>
  <si>
    <t>Програма «Розвиток спортивно-масової
роботи на 2023-2025 роки»</t>
  </si>
  <si>
    <t>Програма здійснення землеустрою на території Кам'янської сільської ради на 2021-2024 роки</t>
  </si>
  <si>
    <t>Кошти від продажу земельних ділянок несільськогосподарського призначення до розмежування земель державної та комунальної власності з розстроченням платежу</t>
  </si>
  <si>
    <t>Субвенція з місцевого бюджету на виконання інвестиційних проектів</t>
  </si>
  <si>
    <t xml:space="preserve">Інформація про спрямування та використання коштів залишку субвенцій з державного та обласного бюджетів, що утворився станом на 1 жовтня 2023 року по бюджету Кам'янської сільської територіальної громади </t>
  </si>
  <si>
    <t xml:space="preserve">Виконання інвестиційних проектів за рахунок
субвенцій з інших бюджетів </t>
  </si>
  <si>
    <t>0117368</t>
  </si>
  <si>
    <t>0117520</t>
  </si>
  <si>
    <t>Реалізація Національної програми інформатизації</t>
  </si>
  <si>
    <t>Проведення експертної грошової оцінки земельної
ділянки чи права на неї</t>
  </si>
  <si>
    <t>0117650</t>
  </si>
  <si>
    <r>
      <t>Відділ освіти, сім'ї, молоді та спорту, культури і туризму Кам</t>
    </r>
    <r>
      <rPr>
        <b/>
        <sz val="10"/>
        <color indexed="8"/>
        <rFont val="Calibri"/>
        <family val="2"/>
        <charset val="204"/>
      </rPr>
      <t>'</t>
    </r>
    <r>
      <rPr>
        <b/>
        <sz val="10"/>
        <color indexed="8"/>
        <rFont val="Times New Roman"/>
        <family val="1"/>
        <charset val="204"/>
      </rPr>
      <t>янської сільської ради (головний розпорядник)</t>
    </r>
  </si>
  <si>
    <t>Відділ освіти, сім'ї, молоді та спорту, культури і туризму Кам'янської сільської ради (відповідльний виконавець)</t>
  </si>
  <si>
    <t>0600000</t>
  </si>
  <si>
    <t>0610000</t>
  </si>
  <si>
    <t>Керівництво і управління у відповідній сфері у
містах (місті Києві), селищах, села</t>
  </si>
  <si>
    <t>0611010</t>
  </si>
  <si>
    <t>0610160</t>
  </si>
  <si>
    <t>Надання загальної середньої освіти закладами
загальної середньої освіти за рахунок коштів
місцевого бюджету</t>
  </si>
  <si>
    <t>0611021</t>
  </si>
  <si>
    <t>Надання загальної середньої освіти закладами
загальної середньої освіти за рахунок освітньої
субвенції</t>
  </si>
  <si>
    <t>0611031</t>
  </si>
  <si>
    <t>Надання спеціалізованої освіти мистецькими
школами</t>
  </si>
  <si>
    <t>Забезпечення діяльності інших закладів у сфері
освіти</t>
  </si>
  <si>
    <t>Надання освіти за рахунок залишку коштів за
субвенцією з державного бюджету місцевим
бюджетам на надання державної підтримки особам
з особливими освітніми потребами на кінець
бюджетного періоду</t>
  </si>
  <si>
    <t>0611080</t>
  </si>
  <si>
    <t>0611141</t>
  </si>
  <si>
    <t>0611142</t>
  </si>
  <si>
    <t>0611200</t>
  </si>
  <si>
    <t>0611210</t>
  </si>
  <si>
    <t>0617321</t>
  </si>
  <si>
    <t>0614081</t>
  </si>
  <si>
    <t>Податок на доходи фізичних осіб у вигляді мінімального податкового зобов'язання, що підлягає сплаті фізичними особами</t>
  </si>
  <si>
    <t>Адміністративний збір за державну реєстрацію речових прав на нерухоме майно та їх обтяжень</t>
  </si>
  <si>
    <t>Інші субвенсії з місцевого бюджету</t>
  </si>
  <si>
    <t>Субвенція з місцевого бюджету за рахунок залишку коштів освітньої субвенції , що утворився на початок бюджетного періоду</t>
  </si>
  <si>
    <t>0117350</t>
  </si>
  <si>
    <t>Розроблення схем планування а забудови територій (містобудівної документації</t>
  </si>
  <si>
    <t>0611292</t>
  </si>
  <si>
    <t xml:space="preserve"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</t>
  </si>
  <si>
    <t>0117640</t>
  </si>
  <si>
    <t>Заходи з енергозбереження</t>
  </si>
  <si>
    <t>Програма забезпечення пільговим відпуском лікарських засобів окремим групам населення та за певними категоріями захорювань у разі амбулаторного лікування мешканців Кам'янської сільської ради на 2024-2026 роки</t>
  </si>
  <si>
    <t>Програма надання соціальних гарантій фізичним особам, які надають соціальні посуги з догляду на непрофесійній основі громадянам похилого віку, особам з інвалідністю, хворим, які не здатні до самообслугоування і потребують сторонньої допомоги на 2024-2026 роки</t>
  </si>
  <si>
    <t>Програма з організації та проведення оплачуваних громадських робіт по Кам'янській сільській раді Берегівського району Закарпатської області на 2024-2026 роки</t>
  </si>
  <si>
    <t>Програма благоустрою населених пунктів Кам'янської сільської ради на 2022-2024 роки</t>
  </si>
  <si>
    <t>Програма забезпечення житлом Кам'янської сільської територіальної гроиади на 2023-205 роки</t>
  </si>
  <si>
    <t>Програма регулювання містобудівної діяльності та розвитку інформаційної системи містобудівного кадастру на 2024-2026 роки</t>
  </si>
  <si>
    <t>Програма капітального, поточного, поточно-середнього ремонту та утримання вулиць і доріг місцевого значення Кам′янської сільської територіальної громади на 2024-2026 роки</t>
  </si>
  <si>
    <t>Програма енергозбереження та енергоефективності Кам′янської сільської територіальної громади на 2022-2025 роки</t>
  </si>
  <si>
    <t>01181110</t>
  </si>
  <si>
    <t>Програма створення, поновлення та використання місцевого матеріального резерву для ліквідації надзвичайних ситуацій техногенного характеру та їх наслідків на території  Кам′янської сільської ради на 2022-2025 роки</t>
  </si>
  <si>
    <t>Програма запобігання ліквідації забруднення навколишнього природного серидовища на 2024-2026 роки</t>
  </si>
  <si>
    <t>0118831</t>
  </si>
  <si>
    <t>Програма "Власний дім"</t>
  </si>
  <si>
    <t>Програма покращення матеріально-технічного забезпечення військових частин на 2024 рік</t>
  </si>
  <si>
    <t>06</t>
  </si>
  <si>
    <t>Відділ освіти, сім'ї, молоді та спорту, культурии і туризму Кам'янської сільської ради Берегівського району Закарпатської області</t>
  </si>
  <si>
    <t>Програма надання одноразової допомоги дітям-сиротам і дітям, позбавленим батьківського піклування, яким виповнилося 18 років на 2024-2026 роки</t>
  </si>
  <si>
    <t>Програма цивільного захисту населення і території Кам'янської сільської ради від надзвичайних ситуацій техногенного, при родного, соціального та воєнного характеру на 2022-2024 роки</t>
  </si>
  <si>
    <t xml:space="preserve">Фінансовий відділ Кам'янської сільської ради </t>
  </si>
  <si>
    <t>Програма розбудови інформаційно-аналітичної системи "Ситуаційний центр "Безпекове Закарпаття на 2023-2024 роки"</t>
  </si>
  <si>
    <t>0113112</t>
  </si>
  <si>
    <t>Заходи державної політики з питань дітей та їх соціального захисту</t>
  </si>
  <si>
    <t>0113121</t>
  </si>
  <si>
    <t>0117322</t>
  </si>
  <si>
    <t>Будівництво медичних закладів та установ</t>
  </si>
  <si>
    <t>% виконання 2024 року до 2023 року</t>
  </si>
  <si>
    <t>0117340</t>
  </si>
  <si>
    <t>Податок на доходи фізичних осіб,у вигляді мінімального податкового зобов'язання, що підлягає сплаті фізичними особами</t>
  </si>
  <si>
    <t>Програма охорони та збереження об'єктів культурної спадщини Кам'янської сільської територіальної громади на 2024-2027 роки</t>
  </si>
  <si>
    <t>Прогррама відзначення державних та професійних св'ят, ювілейних та св'яткових дат, здійснення представницьких та інших заходів Кам'янської сільської територіальної громади на 2022-2024 роки (у новій редакції)</t>
  </si>
  <si>
    <t>Програма підвищення ефективності виконання повноважень органами виконавчої влади щодо реалізації державної регіональної політики на 2024 рік</t>
  </si>
  <si>
    <t>0614082</t>
  </si>
  <si>
    <t>0611291</t>
  </si>
  <si>
    <t>Програма забезпечення дежавної безпеки на території Кам'янської сільської територіальної громади підрозділом УСБУ в Закарпатській області на 2023-2025 роки</t>
  </si>
  <si>
    <t>Інформація про виконання сільського бюджету за 2024 рік</t>
  </si>
  <si>
    <t>Рентна плата за користування надрами дзагальнодержавного значення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</si>
  <si>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</si>
  <si>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Субвенція  з державного бюджету місцевим бюджетам на забезпечення харчуванням учнів початкових класів закладів загальної середньої освіти</t>
  </si>
  <si>
    <t>Надходження бюджетних установ від реалізації в установленому порядку майна (крім нерухомого майна)</t>
  </si>
  <si>
    <t>Субвенція з місцевого бюджету на здійснення переданих видатків у сфері освіти за рахунок коштів освітньої субвенції</t>
  </si>
  <si>
    <t>0119770</t>
  </si>
  <si>
    <t>Програма підтримки Управління стратегічних розслідувань в Закарпатській області Департаменту стратегічних  розслідувань  Національної поліції України на 2024-2025 роки</t>
  </si>
  <si>
    <t xml:space="preserve">Програма профілактики злочинності, забезпечення публічної безпеки і порядку на території Кам'янської сільської ради на 2023- 2025 роки </t>
  </si>
  <si>
    <t>Програма організації та забезпечення територіальної оборони, призову громадян на військову службу та військово-патріотичного виховання населення Кам'янської сільської територіальної громади на 2024-2027 роки</t>
  </si>
  <si>
    <t xml:space="preserve">Виконання надання та повернення кредитів  бюджету  Кам'янської сільської територіальної громади </t>
  </si>
  <si>
    <t>Джерела фінансування  бюджету Кам'янської сільської територіальної громади</t>
  </si>
  <si>
    <t>% виконання</t>
  </si>
  <si>
    <t>Секретар ради</t>
  </si>
  <si>
    <t>Євгенія АНДРЕЛА</t>
  </si>
  <si>
    <t>за   2025 рік</t>
  </si>
  <si>
    <t>за  2025 рік</t>
  </si>
  <si>
    <t xml:space="preserve">Уточнений план на 2025 рік </t>
  </si>
  <si>
    <t>0118832</t>
  </si>
  <si>
    <t>Уточнений план на 2025 рік
(розпис)</t>
  </si>
  <si>
    <t xml:space="preserve">Інформація про фінансування програм із бюджету Кам'янської сільської територіальної громади  за  2025 рік </t>
  </si>
  <si>
    <t>(тис.грн.)</t>
  </si>
  <si>
    <t>0113140</t>
  </si>
  <si>
    <t xml:space="preserve">Програма оздоровлення та відпочинку дітей Кам'янської сільської ради на 2025-2027 роки </t>
  </si>
  <si>
    <t>Прорама надання матеріальної допомоги на санаторно-курортне лікуваннята реабілітацію ветеранам війни та особам, які мають особливі заслуги перед Батьківщиною та проживають на території Кам'янської сільської територіальної громади на 2025-2027 роки</t>
  </si>
  <si>
    <t>0113191</t>
  </si>
  <si>
    <t>0114082</t>
  </si>
  <si>
    <t>0115041</t>
  </si>
  <si>
    <t>Розвиток спортивно-масової роботи на 2023-2025 роки</t>
  </si>
  <si>
    <t>0116090</t>
  </si>
  <si>
    <t>Програма управління комунальним майном Кам'янської сільської територвальної громади на 2025-2027 роки</t>
  </si>
  <si>
    <t xml:space="preserve">Програма розвитку центру надання адміністративних послуг Кам'янської сільської ради на 2025-2027 роки </t>
  </si>
  <si>
    <t>Програма просплату членських внесківВсеукраїнській асоціації органів місцевого самоврядування "Асоціація міст України" на 2025-2027 роки</t>
  </si>
  <si>
    <t>Програма розвитку та фінансової підтримки КНП "Іршавський центр ПМСД" Іршавської міської ради, що надає первинну медичну допомогу на території Кам'янської сільської ТГ на 2025-2027 роки</t>
  </si>
  <si>
    <t>0619770</t>
  </si>
  <si>
    <t>Програма підтримки Територіального управління Державного бюро розслідувань, розташованого у місті Львові на 2025-2026 роки з дислокацією у м. Ужгород</t>
  </si>
  <si>
    <t>Програма сприяння діяльності Управління державного нагляду (контролю) у Закарпатській області Державної служби України з безпеки на транспорті на2025-2026 роки</t>
  </si>
  <si>
    <t>Програма підтримки Управління стратегічних  рослідувань в Закарпатській області Департаменту стратегічних розслідувань Нацполіції України на 2024-2025 роки у Новій редакції</t>
  </si>
  <si>
    <t>Програма забезпечення пожежної та техногенної безпеки на території Кам'янської сільської територіальної громади на 2023-2025 роки у новій редакції</t>
  </si>
  <si>
    <t>Програма спільного утримання КУ  "Інклюзивно-ресурсний центр" Іршавської міської ради Закарпатської області та КУ "Центр професійного розвитку педпрацівників закладів освіти" Іршавської міської ради на 2025 рік</t>
  </si>
  <si>
    <t>Програма фінансової підтримки Державної екологічної інспекції у Закарпатській області на 2025 рік</t>
  </si>
  <si>
    <t>Всього по  бюджету громади</t>
  </si>
  <si>
    <t>Касові видатки за 2025 рік</t>
  </si>
  <si>
    <t>Виконання доходів сільського бюджету</t>
  </si>
  <si>
    <t xml:space="preserve">Уточнений план на звітний 2025  рік  </t>
  </si>
  <si>
    <t>Уточнений план на  2025 рік
(кошторис - власні надходження)</t>
  </si>
  <si>
    <t xml:space="preserve">Уточнений план на  звітний 2025 рік </t>
  </si>
  <si>
    <t>Авансовий внесок з податку на доходи фізичних осіб, що сплачуються платниками податку, які здійснюють роздрібну торгівлю пальним</t>
  </si>
  <si>
    <t>Рентна плата за спеціальне використання води водних об`єктів місцевого значення</t>
  </si>
  <si>
    <t>Кошти гарантійного та реєстраційногот внесків, що визначені Законом України "Про оренду державного та комунального майна", які підлягають перерахуванню оператором електронного майданчика та відповідного бюджету.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</si>
  <si>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</si>
  <si>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надання державної підтримки особам з особливими освітніми потребами</t>
  </si>
  <si>
    <t xml:space="preserve"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</si>
  <si>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</si>
  <si>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>Субвенція з державного бюджету місцевим бюджетам на реалізацію публічного інвестиційого проекту на забезпечення якісної, сучасної та доступної загальної середньої освіти "Нова українська школа"</t>
  </si>
  <si>
    <t xml:space="preserve">Субвенція з державного бджету місцевим бюджетам  на здійснення доплат педагогічним працівникам закладів загальної середньої освіти </t>
  </si>
  <si>
    <t xml:space="preserve"> </t>
  </si>
  <si>
    <t xml:space="preserve">Уточнений план на 2025  рік </t>
  </si>
  <si>
    <t xml:space="preserve">Уточнений план на  2025 рік
</t>
  </si>
  <si>
    <t>Уточнений план на  2025 рік (кошторис-власні надходження)</t>
  </si>
  <si>
    <t>0111241</t>
  </si>
  <si>
    <t>Співфінансування заходів, що реалізуються за рахунок 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реконструкцій та капітального ремонту) ідалень (харчоблоків)  закладів освіти, зокрема військових (військово-морських, військово-спортивних) ліцеїв, ліцеїв із посиленою військово-фізичною підготовкою.</t>
  </si>
  <si>
    <t>0111242</t>
  </si>
  <si>
    <t>Виконання заходів, щодо публічного інвестиційного проекту на придбання обладнання, створення та модерзнізацію (проведення реконструкції та капітального ремонту) їдалень (харчоблоків) закладів освіти, зокрема військових (військово-морських ліцеїв)</t>
  </si>
  <si>
    <t>0112170</t>
  </si>
  <si>
    <t xml:space="preserve">Будівництво 1  закладів охорони здоров'я </t>
  </si>
  <si>
    <t>0111300</t>
  </si>
  <si>
    <t>Будівництво 1 освітніх установ та закладів</t>
  </si>
  <si>
    <t xml:space="preserve"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 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</si>
  <si>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</si>
  <si>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Інші видатки на соціальний захист ветеранів війни та праці</t>
  </si>
  <si>
    <t>Інші заходи в галузі культури і мистецтва</t>
  </si>
  <si>
    <t>0114083</t>
  </si>
  <si>
    <t>Будівництво закладів культури і мистецтва</t>
  </si>
  <si>
    <t>Розвиток та підтримка доступної спортивної інфраструктури</t>
  </si>
  <si>
    <t>0115070</t>
  </si>
  <si>
    <t>Будівництво 1 споруд, установ та закладів фізичної культури і спорту</t>
  </si>
  <si>
    <t>Інша діяльність у сфері ежитлово-комунального господарства</t>
  </si>
  <si>
    <t>0611183</t>
  </si>
  <si>
    <t xml:space="preserve"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</si>
  <si>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0611184</t>
  </si>
  <si>
    <t xml:space="preserve">Виконання заходів, спрямованих на реалізацію публічного інвестиційного проекту   на забезпечення якісної, сучасної та доступної загальної середньої освіти "Нова українська школа"  за рахунок субвенції з державного бюджету місцевим бюджетам </t>
  </si>
  <si>
    <t xml:space="preserve">Проведення (надання)  додаткових психологопедагогічних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
</t>
  </si>
  <si>
    <t>0611261</t>
  </si>
  <si>
    <t>Співфінансування заходів,що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нвдають загальну середню освіту (облаштування укриттів) зокрема військових (військово-морських, військово-спортивних) ліцеях, ліцеях із посиленою військово-фізичною підготовкою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</si>
  <si>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</si>
  <si>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0611300</t>
  </si>
  <si>
    <t>0611403</t>
  </si>
  <si>
    <t>Забезпечення харчуванням учнів початкових класів закладів загальної середньої освіти  за рахунок субвенції з державного бюджету місцевим бюджетам</t>
  </si>
  <si>
    <t>0611501</t>
  </si>
  <si>
    <t xml:space="preserve">Проведення (надання)  додаткових психологопедагогічних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потребами(за спеціальним фондом)
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</si>
  <si>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</si>
  <si>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</si>
  <si>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</si>
  <si>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Інші заходи у у галузі культури і мистецтва</t>
  </si>
  <si>
    <t>Аналіз виконання плану по доходах у порівнянні з минулим роком</t>
  </si>
  <si>
    <t>КМБ</t>
  </si>
  <si>
    <t>ККД</t>
  </si>
  <si>
    <t>Доходи</t>
  </si>
  <si>
    <t>Уточн.річн. план</t>
  </si>
  <si>
    <t xml:space="preserve"> Уточ.пл. за період</t>
  </si>
  <si>
    <t>Факт</t>
  </si>
  <si>
    <t>% викон.</t>
  </si>
  <si>
    <t>0751200000</t>
  </si>
  <si>
    <t>10000000</t>
  </si>
  <si>
    <t>11000000</t>
  </si>
  <si>
    <t>11010000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</si>
  <si>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</si>
  <si>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</si>
  <si>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</si>
  <si>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</si>
  <si>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</si>
  <si>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</si>
  <si>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</si>
  <si>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</si>
  <si>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11011500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</si>
  <si>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</si>
  <si>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</si>
  <si>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</si>
  <si>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</si>
  <si>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</si>
  <si>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</si>
  <si>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</si>
  <si>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</si>
  <si>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</si>
  <si>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13020000</t>
  </si>
  <si>
    <t>Рентна плата за спеціальне використання води</t>
  </si>
  <si>
    <t>13020200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</si>
  <si>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</si>
  <si>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</si>
  <si>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</si>
  <si>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</si>
  <si>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</si>
  <si>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14020000</t>
  </si>
  <si>
    <t>Акцизний податок з вироблених в Україні підакцизних товарів (продукції)</t>
  </si>
  <si>
    <t>14021900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</si>
  <si>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</si>
  <si>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</si>
  <si>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</si>
  <si>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</si>
  <si>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</si>
  <si>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</si>
  <si>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</si>
  <si>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</si>
  <si>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</si>
  <si>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</si>
  <si>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</si>
  <si>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</si>
  <si>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</si>
  <si>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</si>
  <si>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</si>
  <si>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</si>
  <si>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18010600</t>
  </si>
  <si>
    <t>18010700</t>
  </si>
  <si>
    <t>18010900</t>
  </si>
  <si>
    <t>18011000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</si>
  <si>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</si>
  <si>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</si>
  <si>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</si>
  <si>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</si>
  <si>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</si>
  <si>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18050300</t>
  </si>
  <si>
    <t>Єдиний податок з юридичних осіб</t>
  </si>
  <si>
    <t>18050400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</si>
  <si>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</si>
  <si>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</si>
  <si>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</si>
  <si>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19010000</t>
  </si>
  <si>
    <t>19010100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</si>
  <si>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</si>
  <si>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</si>
  <si>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</si>
  <si>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21000000</t>
  </si>
  <si>
    <t>Доходи від власності та підприємницької діяльності</t>
  </si>
  <si>
    <t>21080000</t>
  </si>
  <si>
    <t>21080500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</si>
  <si>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</si>
  <si>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</si>
  <si>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</si>
  <si>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</si>
  <si>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</si>
  <si>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</si>
  <si>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21110000</t>
  </si>
  <si>
    <t>Надходження коштів від відшкодування втрат сільськогосподарського і лісогосподарського виробництва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</si>
  <si>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</si>
  <si>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</si>
  <si>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</si>
  <si>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22012500</t>
  </si>
  <si>
    <t>22012600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</si>
  <si>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</si>
  <si>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</si>
  <si>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</si>
  <si>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</si>
  <si>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</si>
  <si>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</si>
  <si>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</si>
  <si>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</si>
  <si>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</si>
  <si>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</si>
  <si>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</si>
  <si>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</si>
  <si>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</si>
  <si>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</si>
  <si>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</si>
  <si>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</si>
  <si>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</si>
  <si>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</si>
  <si>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</si>
  <si>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25010400</t>
  </si>
  <si>
    <t>25020000</t>
  </si>
  <si>
    <t>25020100</t>
  </si>
  <si>
    <t>Благодійні внески, гранти та дарунки</t>
  </si>
  <si>
    <t>25020200</t>
  </si>
  <si>
    <t>30000000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</si>
  <si>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</si>
  <si>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</si>
  <si>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</si>
  <si>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</si>
  <si>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</si>
  <si>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33010400</t>
  </si>
  <si>
    <t>40000000</t>
  </si>
  <si>
    <t>41000000</t>
  </si>
  <si>
    <t>41020000</t>
  </si>
  <si>
    <t>41020100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</si>
  <si>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</si>
  <si>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</si>
  <si>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41030000</t>
  </si>
  <si>
    <t>41031100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</si>
  <si>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</si>
  <si>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</si>
  <si>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41033500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</si>
  <si>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</t>
  </si>
  <si>
    <t>41033900</t>
  </si>
  <si>
    <t>Освітня субвенція з державного бюджету місцевим бюджетам</t>
  </si>
  <si>
    <t>41035400</t>
  </si>
  <si>
    <t>41035600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</si>
  <si>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</si>
  <si>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</si>
  <si>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</si>
  <si>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</si>
  <si>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41040000</t>
  </si>
  <si>
    <t>41040200</t>
  </si>
  <si>
    <t>41040400</t>
  </si>
  <si>
    <t>41050000</t>
  </si>
  <si>
    <t>41051100</t>
  </si>
  <si>
    <t>41051200</t>
  </si>
  <si>
    <t>41051400</t>
  </si>
  <si>
    <t>41051700</t>
  </si>
  <si>
    <t>41053400</t>
  </si>
  <si>
    <t>Субвенція з місцевого бюджету на підготовку та реалізацію публічних інвестиційних проектів / програм публічних інвестицій</t>
  </si>
  <si>
    <t>41053900</t>
  </si>
  <si>
    <t xml:space="preserve">Усього ( без урахування трансфертів) </t>
  </si>
  <si>
    <t xml:space="preserve">Усього </t>
  </si>
  <si>
    <t xml:space="preserve">Додаток № 1
до  рішення Кам'янської сільської ради   </t>
  </si>
  <si>
    <t>Додаток № 2
до  рішення Кам'янської сільської ради</t>
  </si>
  <si>
    <t>Додаток № 3
до  рішення Кам'янської сільської ради</t>
  </si>
  <si>
    <t>Додаток № 4
до  рішення  Кам'янської сільської ради</t>
  </si>
  <si>
    <t>Секретар сільської ради</t>
  </si>
  <si>
    <t xml:space="preserve">Виконання видатків сільського бюджету за 2025 рік </t>
  </si>
  <si>
    <t xml:space="preserve">                          Секретар ради</t>
  </si>
  <si>
    <t>від  19.02.2026 року № 2512</t>
  </si>
  <si>
    <t>від 19.02.2026 року № 2512</t>
  </si>
  <si>
    <t>від 19.02.2026р. № 2512</t>
  </si>
  <si>
    <t xml:space="preserve">від  19.02.2026 року   №  2512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</si>
</sst>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_-* #,##0_р_._-;\-* #,##0_р_._-;_-* &quot;-&quot;_р_._-;_-@_-"/>
    <numFmt numFmtId="166" formatCode="_-* #,##0.00_р_._-;\-* #,##0.00_р_._-;_-* &quot;-&quot;??_р_._-;_-@_-"/>
    <numFmt numFmtId="167" formatCode="#,##0.00_ ;\-#,##0.00\ "/>
    <numFmt numFmtId="168" formatCode="0.0"/>
  </numFmts>
  <fonts count="74" x14ac:knownFonts="1">
    <font>
      <sz val="10"/>
      <color indexed="8"/>
      <name val="MS Sans Serif"/>
      <charset val="204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Helv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MS Sans Serif"/>
      <family val="2"/>
      <charset val="204"/>
    </font>
    <font>
      <sz val="12"/>
      <name val="Times New Roman Cyr"/>
      <family val="1"/>
      <charset val="204"/>
    </font>
    <font>
      <b/>
      <sz val="10"/>
      <color indexed="8"/>
      <name val="MS Sans Serif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MS Sans Serif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44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44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MS Sans Serif"/>
      <family val="2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"/>
      <name val="MS Sans Serif"/>
      <family val="2"/>
      <charset val="204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6"/>
      </patternFill>
    </fill>
    <fill>
      <patternFill patternType="solid">
        <fgColor indexed="55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57">
    <xf numFmtId="0" fontId="0" fillId="0" borderId="0"/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6" fillId="0" borderId="1">
      <protection locked="0"/>
    </xf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7" borderId="0" applyNumberFormat="0" applyBorder="0" applyAlignment="0" applyProtection="0"/>
    <xf numFmtId="0" fontId="18" fillId="5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5" borderId="0" applyNumberFormat="0" applyBorder="0" applyAlignment="0" applyProtection="0"/>
    <xf numFmtId="0" fontId="18" fillId="5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4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19" fillId="11" borderId="0" applyNumberFormat="0" applyBorder="0" applyAlignment="0" applyProtection="0"/>
    <xf numFmtId="0" fontId="20" fillId="11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19" fillId="18" borderId="0" applyNumberFormat="0" applyBorder="0" applyAlignment="0" applyProtection="0"/>
    <xf numFmtId="0" fontId="20" fillId="12" borderId="0" applyNumberFormat="0" applyBorder="0" applyAlignment="0" applyProtection="0"/>
    <xf numFmtId="0" fontId="19" fillId="17" borderId="0" applyNumberFormat="0" applyBorder="0" applyAlignment="0" applyProtection="0"/>
    <xf numFmtId="0" fontId="20" fillId="17" borderId="0" applyNumberFormat="0" applyBorder="0" applyAlignment="0" applyProtection="0"/>
    <xf numFmtId="0" fontId="19" fillId="19" borderId="0" applyNumberFormat="0" applyBorder="0" applyAlignment="0" applyProtection="0"/>
    <xf numFmtId="0" fontId="20" fillId="5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4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21" fillId="0" borderId="0"/>
    <xf numFmtId="0" fontId="50" fillId="0" borderId="0"/>
    <xf numFmtId="0" fontId="19" fillId="21" borderId="0" applyNumberFormat="0" applyBorder="0" applyAlignment="0" applyProtection="0"/>
    <xf numFmtId="0" fontId="20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22" borderId="0" applyNumberFormat="0" applyBorder="0" applyAlignment="0" applyProtection="0"/>
    <xf numFmtId="0" fontId="19" fillId="23" borderId="0" applyNumberFormat="0" applyBorder="0" applyAlignment="0" applyProtection="0"/>
    <xf numFmtId="0" fontId="20" fillId="23" borderId="0" applyNumberFormat="0" applyBorder="0" applyAlignment="0" applyProtection="0"/>
    <xf numFmtId="0" fontId="19" fillId="18" borderId="0" applyNumberFormat="0" applyBorder="0" applyAlignment="0" applyProtection="0"/>
    <xf numFmtId="0" fontId="20" fillId="24" borderId="0" applyNumberFormat="0" applyBorder="0" applyAlignment="0" applyProtection="0"/>
    <xf numFmtId="0" fontId="19" fillId="17" borderId="0" applyNumberFormat="0" applyBorder="0" applyAlignment="0" applyProtection="0"/>
    <xf numFmtId="0" fontId="20" fillId="17" borderId="0" applyNumberFormat="0" applyBorder="0" applyAlignment="0" applyProtection="0"/>
    <xf numFmtId="0" fontId="19" fillId="20" borderId="0" applyNumberFormat="0" applyBorder="0" applyAlignment="0" applyProtection="0"/>
    <xf numFmtId="0" fontId="20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24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2" fillId="5" borderId="2" applyNumberFormat="0" applyAlignment="0" applyProtection="0"/>
    <xf numFmtId="0" fontId="22" fillId="5" borderId="2" applyNumberFormat="0" applyAlignment="0" applyProtection="0"/>
    <xf numFmtId="0" fontId="23" fillId="3" borderId="3" applyNumberFormat="0" applyAlignment="0" applyProtection="0"/>
    <xf numFmtId="0" fontId="24" fillId="3" borderId="2" applyNumberFormat="0" applyAlignment="0" applyProtection="0"/>
    <xf numFmtId="0" fontId="25" fillId="9" borderId="0" applyNumberFormat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>
      <alignment vertical="top"/>
    </xf>
    <xf numFmtId="0" fontId="32" fillId="0" borderId="7" applyNumberFormat="0" applyFill="0" applyAlignment="0" applyProtection="0"/>
    <xf numFmtId="0" fontId="33" fillId="26" borderId="8" applyNumberFormat="0" applyAlignment="0" applyProtection="0"/>
    <xf numFmtId="0" fontId="34" fillId="26" borderId="8" applyNumberFormat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8" fillId="3" borderId="2" applyNumberFormat="0" applyAlignment="0" applyProtection="0"/>
    <xf numFmtId="0" fontId="21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6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3" fillId="0" borderId="0"/>
    <xf numFmtId="0" fontId="41" fillId="0" borderId="0"/>
    <xf numFmtId="0" fontId="13" fillId="0" borderId="0"/>
    <xf numFmtId="0" fontId="3" fillId="0" borderId="0"/>
    <xf numFmtId="0" fontId="5" fillId="0" borderId="0"/>
    <xf numFmtId="0" fontId="5" fillId="0" borderId="0"/>
    <xf numFmtId="0" fontId="21" fillId="0" borderId="0"/>
    <xf numFmtId="0" fontId="32" fillId="0" borderId="9" applyNumberFormat="0" applyFill="0" applyAlignment="0" applyProtection="0"/>
    <xf numFmtId="0" fontId="39" fillId="4" borderId="0" applyNumberFormat="0" applyBorder="0" applyAlignment="0" applyProtection="0"/>
    <xf numFmtId="0" fontId="39" fillId="8" borderId="0" applyNumberFormat="0" applyBorder="0" applyAlignment="0" applyProtection="0"/>
    <xf numFmtId="0" fontId="40" fillId="0" borderId="0" applyNumberFormat="0" applyFill="0" applyBorder="0" applyAlignment="0" applyProtection="0"/>
    <xf numFmtId="0" fontId="21" fillId="7" borderId="10" applyNumberFormat="0" applyFont="0" applyAlignment="0" applyProtection="0"/>
    <xf numFmtId="0" fontId="41" fillId="7" borderId="10" applyNumberFormat="0" applyFont="0" applyAlignment="0" applyProtection="0"/>
    <xf numFmtId="0" fontId="23" fillId="3" borderId="3" applyNumberFormat="0" applyAlignment="0" applyProtection="0"/>
    <xf numFmtId="0" fontId="23" fillId="27" borderId="3" applyNumberFormat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3" fillId="14" borderId="0" applyNumberFormat="0" applyBorder="0" applyAlignment="0" applyProtection="0"/>
    <xf numFmtId="0" fontId="3" fillId="0" borderId="0"/>
    <xf numFmtId="0" fontId="4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16" fillId="0" borderId="0">
      <protection locked="0"/>
    </xf>
    <xf numFmtId="0" fontId="1" fillId="0" borderId="0"/>
  </cellStyleXfs>
  <cellXfs count="411">
    <xf numFmtId="0" fontId="0" fillId="0" borderId="0" xfId="0"/>
    <xf numFmtId="0" fontId="0" fillId="0" borderId="0" xfId="0" applyAlignment="1">
      <alignment wrapText="1"/>
    </xf>
    <xf numFmtId="0" fontId="7" fillId="0" borderId="0" xfId="0" applyFont="1"/>
    <xf numFmtId="0" fontId="8" fillId="0" borderId="0" xfId="0" applyFont="1"/>
    <xf numFmtId="0" fontId="5" fillId="0" borderId="0" xfId="125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4" fontId="13" fillId="0" borderId="0" xfId="0" applyNumberFormat="1" applyFont="1" applyAlignment="1">
      <alignment horizontal="right"/>
    </xf>
    <xf numFmtId="0" fontId="5" fillId="0" borderId="0" xfId="125" applyAlignment="1">
      <alignment wrapText="1"/>
    </xf>
    <xf numFmtId="0" fontId="7" fillId="0" borderId="0" xfId="125" applyFont="1"/>
    <xf numFmtId="4" fontId="5" fillId="0" borderId="0" xfId="125" applyNumberFormat="1"/>
    <xf numFmtId="39" fontId="9" fillId="3" borderId="12" xfId="0" applyNumberFormat="1" applyFont="1" applyFill="1" applyBorder="1" applyAlignment="1">
      <alignment horizontal="right" vertical="center" wrapText="1"/>
    </xf>
    <xf numFmtId="0" fontId="5" fillId="0" borderId="0" xfId="126"/>
    <xf numFmtId="0" fontId="13" fillId="0" borderId="0" xfId="128" applyFont="1"/>
    <xf numFmtId="0" fontId="13" fillId="0" borderId="0" xfId="128" applyFont="1" applyAlignment="1">
      <alignment horizontal="right"/>
    </xf>
    <xf numFmtId="0" fontId="7" fillId="0" borderId="0" xfId="126" applyFont="1"/>
    <xf numFmtId="0" fontId="45" fillId="0" borderId="0" xfId="126" applyFont="1" applyAlignment="1">
      <alignment horizontal="left" vertical="center"/>
    </xf>
    <xf numFmtId="0" fontId="5" fillId="0" borderId="0" xfId="126" applyAlignment="1">
      <alignment wrapText="1"/>
    </xf>
    <xf numFmtId="4" fontId="5" fillId="0" borderId="0" xfId="126" applyNumberFormat="1"/>
    <xf numFmtId="3" fontId="46" fillId="0" borderId="0" xfId="126" applyNumberFormat="1" applyFont="1" applyAlignment="1">
      <alignment horizontal="center" vertical="center"/>
    </xf>
    <xf numFmtId="0" fontId="10" fillId="0" borderId="13" xfId="132" applyFont="1" applyBorder="1" applyAlignment="1">
      <alignment horizontal="left" vertical="center" wrapText="1"/>
    </xf>
    <xf numFmtId="164" fontId="9" fillId="0" borderId="13" xfId="132" applyNumberFormat="1" applyFont="1" applyBorder="1" applyAlignment="1">
      <alignment vertical="center"/>
    </xf>
    <xf numFmtId="4" fontId="9" fillId="0" borderId="13" xfId="126" applyNumberFormat="1" applyFont="1" applyBorder="1" applyAlignment="1">
      <alignment horizontal="right" vertical="center"/>
    </xf>
    <xf numFmtId="4" fontId="10" fillId="0" borderId="13" xfId="0" applyNumberFormat="1" applyFont="1" applyBorder="1" applyAlignment="1">
      <alignment vertical="center"/>
    </xf>
    <xf numFmtId="4" fontId="9" fillId="0" borderId="13" xfId="126" applyNumberFormat="1" applyFont="1" applyBorder="1" applyAlignment="1">
      <alignment vertical="center"/>
    </xf>
    <xf numFmtId="3" fontId="12" fillId="0" borderId="13" xfId="128" applyNumberFormat="1" applyFont="1" applyBorder="1" applyAlignment="1">
      <alignment vertical="center" wrapText="1"/>
    </xf>
    <xf numFmtId="4" fontId="13" fillId="0" borderId="0" xfId="128" applyNumberFormat="1" applyFont="1"/>
    <xf numFmtId="0" fontId="48" fillId="0" borderId="0" xfId="128" applyFont="1"/>
    <xf numFmtId="4" fontId="13" fillId="0" borderId="0" xfId="132" applyNumberFormat="1" applyFont="1" applyAlignment="1">
      <alignment horizontal="right"/>
    </xf>
    <xf numFmtId="4" fontId="12" fillId="0" borderId="13" xfId="128" applyNumberFormat="1" applyFont="1" applyBorder="1" applyAlignment="1">
      <alignment horizontal="right" vertical="center"/>
    </xf>
    <xf numFmtId="3" fontId="12" fillId="0" borderId="13" xfId="127" applyNumberFormat="1" applyFont="1" applyBorder="1" applyAlignment="1">
      <alignment vertical="center" wrapText="1"/>
    </xf>
    <xf numFmtId="4" fontId="12" fillId="0" borderId="13" xfId="127" applyNumberFormat="1" applyFont="1" applyBorder="1" applyAlignment="1">
      <alignment horizontal="right" vertical="center"/>
    </xf>
    <xf numFmtId="0" fontId="9" fillId="0" borderId="13" xfId="120" applyFont="1" applyBorder="1" applyAlignment="1">
      <alignment vertical="center" wrapText="1"/>
    </xf>
    <xf numFmtId="4" fontId="10" fillId="0" borderId="13" xfId="128" applyNumberFormat="1" applyFont="1" applyBorder="1" applyAlignment="1">
      <alignment horizontal="right" vertical="center"/>
    </xf>
    <xf numFmtId="3" fontId="10" fillId="0" borderId="13" xfId="127" applyNumberFormat="1" applyFont="1" applyBorder="1" applyAlignment="1">
      <alignment vertical="center"/>
    </xf>
    <xf numFmtId="3" fontId="10" fillId="0" borderId="13" xfId="127" applyNumberFormat="1" applyFont="1" applyBorder="1" applyAlignment="1">
      <alignment vertical="center" wrapText="1"/>
    </xf>
    <xf numFmtId="0" fontId="41" fillId="0" borderId="0" xfId="0" applyFont="1"/>
    <xf numFmtId="0" fontId="12" fillId="0" borderId="0" xfId="0" applyFont="1" applyAlignment="1">
      <alignment vertical="top" wrapText="1"/>
    </xf>
    <xf numFmtId="0" fontId="53" fillId="0" borderId="0" xfId="0" applyFont="1" applyAlignment="1">
      <alignment horizontal="center" vertical="center" wrapText="1"/>
    </xf>
    <xf numFmtId="0" fontId="54" fillId="28" borderId="0" xfId="0" applyFont="1" applyFill="1"/>
    <xf numFmtId="0" fontId="55" fillId="0" borderId="0" xfId="0" applyFont="1"/>
    <xf numFmtId="0" fontId="48" fillId="0" borderId="0" xfId="0" applyFont="1"/>
    <xf numFmtId="49" fontId="13" fillId="0" borderId="0" xfId="0" applyNumberFormat="1" applyFont="1" applyAlignment="1">
      <alignment horizontal="center"/>
    </xf>
    <xf numFmtId="0" fontId="41" fillId="0" borderId="0" xfId="0" applyFont="1" applyAlignment="1">
      <alignment horizontal="left" wrapText="1"/>
    </xf>
    <xf numFmtId="0" fontId="15" fillId="0" borderId="0" xfId="0" applyFont="1"/>
    <xf numFmtId="4" fontId="0" fillId="0" borderId="0" xfId="0" applyNumberFormat="1"/>
    <xf numFmtId="0" fontId="57" fillId="0" borderId="0" xfId="0" applyFont="1"/>
    <xf numFmtId="1" fontId="0" fillId="0" borderId="0" xfId="0" applyNumberFormat="1" applyAlignment="1">
      <alignment horizontal="center"/>
    </xf>
    <xf numFmtId="4" fontId="48" fillId="0" borderId="0" xfId="128" applyNumberFormat="1" applyFont="1"/>
    <xf numFmtId="0" fontId="13" fillId="0" borderId="0" xfId="0" applyFont="1"/>
    <xf numFmtId="0" fontId="13" fillId="28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28" borderId="0" xfId="0" applyFont="1" applyFill="1"/>
    <xf numFmtId="3" fontId="13" fillId="0" borderId="13" xfId="0" applyNumberFormat="1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1" fontId="48" fillId="0" borderId="13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164" fontId="13" fillId="0" borderId="0" xfId="0" applyNumberFormat="1" applyFont="1"/>
    <xf numFmtId="0" fontId="48" fillId="29" borderId="13" xfId="0" applyFont="1" applyFill="1" applyBorder="1" applyAlignment="1">
      <alignment horizontal="center" vertical="center" wrapText="1"/>
    </xf>
    <xf numFmtId="49" fontId="5" fillId="0" borderId="0" xfId="125" applyNumberFormat="1" applyAlignment="1">
      <alignment horizontal="center"/>
    </xf>
    <xf numFmtId="39" fontId="9" fillId="3" borderId="13" xfId="0" applyNumberFormat="1" applyFont="1" applyFill="1" applyBorder="1" applyAlignment="1">
      <alignment horizontal="right" vertical="center" wrapText="1"/>
    </xf>
    <xf numFmtId="0" fontId="10" fillId="0" borderId="13" xfId="128" applyFont="1" applyBorder="1"/>
    <xf numFmtId="0" fontId="11" fillId="3" borderId="13" xfId="0" applyFont="1" applyFill="1" applyBorder="1" applyAlignment="1">
      <alignment vertical="center" wrapText="1"/>
    </xf>
    <xf numFmtId="39" fontId="11" fillId="3" borderId="13" xfId="0" applyNumberFormat="1" applyFont="1" applyFill="1" applyBorder="1" applyAlignment="1">
      <alignment vertical="center" wrapText="1"/>
    </xf>
    <xf numFmtId="0" fontId="9" fillId="3" borderId="13" xfId="0" applyFont="1" applyFill="1" applyBorder="1" applyAlignment="1">
      <alignment vertical="center" wrapText="1"/>
    </xf>
    <xf numFmtId="4" fontId="11" fillId="0" borderId="0" xfId="0" applyNumberFormat="1" applyFont="1" applyAlignment="1">
      <alignment vertical="center"/>
    </xf>
    <xf numFmtId="164" fontId="44" fillId="29" borderId="13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49" fontId="9" fillId="0" borderId="13" xfId="126" applyNumberFormat="1" applyFont="1" applyBorder="1" applyAlignment="1">
      <alignment horizontal="center" vertical="center"/>
    </xf>
    <xf numFmtId="49" fontId="11" fillId="30" borderId="13" xfId="126" applyNumberFormat="1" applyFont="1" applyFill="1" applyBorder="1" applyAlignment="1">
      <alignment horizontal="center" vertical="center"/>
    </xf>
    <xf numFmtId="0" fontId="11" fillId="30" borderId="13" xfId="126" applyFont="1" applyFill="1" applyBorder="1" applyAlignment="1">
      <alignment horizontal="left" vertical="center" wrapText="1"/>
    </xf>
    <xf numFmtId="4" fontId="11" fillId="30" borderId="13" xfId="126" applyNumberFormat="1" applyFont="1" applyFill="1" applyBorder="1" applyAlignment="1">
      <alignment vertical="center"/>
    </xf>
    <xf numFmtId="164" fontId="11" fillId="30" borderId="13" xfId="132" applyNumberFormat="1" applyFont="1" applyFill="1" applyBorder="1" applyAlignment="1">
      <alignment vertical="center"/>
    </xf>
    <xf numFmtId="4" fontId="11" fillId="30" borderId="13" xfId="126" applyNumberFormat="1" applyFont="1" applyFill="1" applyBorder="1" applyAlignment="1">
      <alignment horizontal="right" vertical="center"/>
    </xf>
    <xf numFmtId="0" fontId="9" fillId="30" borderId="13" xfId="126" applyFont="1" applyFill="1" applyBorder="1" applyAlignment="1">
      <alignment vertical="center"/>
    </xf>
    <xf numFmtId="3" fontId="12" fillId="30" borderId="13" xfId="128" applyNumberFormat="1" applyFont="1" applyFill="1" applyBorder="1" applyAlignment="1">
      <alignment vertical="center" wrapText="1"/>
    </xf>
    <xf numFmtId="164" fontId="9" fillId="30" borderId="13" xfId="132" applyNumberFormat="1" applyFont="1" applyFill="1" applyBorder="1" applyAlignment="1">
      <alignment vertical="center"/>
    </xf>
    <xf numFmtId="39" fontId="64" fillId="31" borderId="20" xfId="0" applyNumberFormat="1" applyFont="1" applyFill="1" applyBorder="1" applyAlignment="1">
      <alignment horizontal="right" vertical="center" wrapText="1"/>
    </xf>
    <xf numFmtId="39" fontId="64" fillId="0" borderId="20" xfId="0" applyNumberFormat="1" applyFont="1" applyBorder="1" applyAlignment="1">
      <alignment horizontal="right" vertical="center" wrapText="1"/>
    </xf>
    <xf numFmtId="39" fontId="65" fillId="0" borderId="20" xfId="0" applyNumberFormat="1" applyFont="1" applyBorder="1" applyAlignment="1">
      <alignment horizontal="right" vertical="center" wrapText="1"/>
    </xf>
    <xf numFmtId="4" fontId="10" fillId="0" borderId="13" xfId="128" applyNumberFormat="1" applyFont="1" applyBorder="1"/>
    <xf numFmtId="1" fontId="48" fillId="0" borderId="13" xfId="0" applyNumberFormat="1" applyFont="1" applyBorder="1" applyAlignment="1">
      <alignment horizontal="center" vertical="center"/>
    </xf>
    <xf numFmtId="3" fontId="48" fillId="0" borderId="13" xfId="0" applyNumberFormat="1" applyFont="1" applyBorder="1" applyAlignment="1">
      <alignment vertical="center" wrapText="1"/>
    </xf>
    <xf numFmtId="4" fontId="59" fillId="0" borderId="13" xfId="0" applyNumberFormat="1" applyFont="1" applyBorder="1" applyAlignment="1">
      <alignment horizontal="right" vertical="center"/>
    </xf>
    <xf numFmtId="164" fontId="59" fillId="0" borderId="13" xfId="0" applyNumberFormat="1" applyFont="1" applyBorder="1" applyAlignment="1">
      <alignment horizontal="right" vertical="center"/>
    </xf>
    <xf numFmtId="4" fontId="59" fillId="0" borderId="13" xfId="0" applyNumberFormat="1" applyFont="1" applyBorder="1" applyAlignment="1">
      <alignment vertical="center"/>
    </xf>
    <xf numFmtId="0" fontId="48" fillId="0" borderId="13" xfId="0" applyFont="1" applyBorder="1" applyAlignment="1">
      <alignment vertical="center" wrapText="1"/>
    </xf>
    <xf numFmtId="1" fontId="13" fillId="0" borderId="13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vertical="center"/>
    </xf>
    <xf numFmtId="164" fontId="8" fillId="0" borderId="13" xfId="0" applyNumberFormat="1" applyFont="1" applyBorder="1" applyAlignment="1">
      <alignment vertical="center"/>
    </xf>
    <xf numFmtId="0" fontId="13" fillId="0" borderId="13" xfId="118" applyFont="1" applyBorder="1" applyAlignment="1">
      <alignment vertical="center" wrapText="1"/>
    </xf>
    <xf numFmtId="0" fontId="48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8" fillId="0" borderId="13" xfId="100" applyFont="1" applyBorder="1" applyAlignment="1">
      <alignment horizontal="left" vertical="center" wrapText="1"/>
    </xf>
    <xf numFmtId="0" fontId="13" fillId="0" borderId="13" xfId="100" applyFont="1" applyBorder="1" applyAlignment="1">
      <alignment vertical="center" wrapText="1"/>
    </xf>
    <xf numFmtId="0" fontId="48" fillId="0" borderId="13" xfId="0" applyFont="1" applyBorder="1" applyAlignment="1">
      <alignment wrapText="1"/>
    </xf>
    <xf numFmtId="0" fontId="59" fillId="0" borderId="13" xfId="0" applyFont="1" applyBorder="1" applyAlignment="1">
      <alignment horizontal="center" vertical="center"/>
    </xf>
    <xf numFmtId="0" fontId="59" fillId="0" borderId="13" xfId="0" applyFont="1" applyBorder="1" applyAlignment="1">
      <alignment vertical="center" wrapText="1"/>
    </xf>
    <xf numFmtId="0" fontId="59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1" fontId="59" fillId="29" borderId="13" xfId="0" applyNumberFormat="1" applyFont="1" applyFill="1" applyBorder="1" applyAlignment="1">
      <alignment horizontal="center" vertical="center"/>
    </xf>
    <xf numFmtId="2" fontId="59" fillId="29" borderId="13" xfId="0" applyNumberFormat="1" applyFont="1" applyFill="1" applyBorder="1" applyAlignment="1">
      <alignment horizontal="center" vertical="center" wrapText="1"/>
    </xf>
    <xf numFmtId="4" fontId="48" fillId="29" borderId="13" xfId="124" applyNumberFormat="1" applyFont="1" applyFill="1" applyBorder="1" applyAlignment="1">
      <alignment horizontal="right" vertical="center" wrapText="1"/>
    </xf>
    <xf numFmtId="164" fontId="59" fillId="29" borderId="13" xfId="0" applyNumberFormat="1" applyFont="1" applyFill="1" applyBorder="1" applyAlignment="1">
      <alignment horizontal="right" vertical="center"/>
    </xf>
    <xf numFmtId="4" fontId="48" fillId="29" borderId="13" xfId="0" applyNumberFormat="1" applyFont="1" applyFill="1" applyBorder="1" applyAlignment="1">
      <alignment vertical="center"/>
    </xf>
    <xf numFmtId="4" fontId="48" fillId="0" borderId="13" xfId="0" applyNumberFormat="1" applyFont="1" applyBorder="1" applyAlignment="1">
      <alignment horizontal="right" vertical="center"/>
    </xf>
    <xf numFmtId="4" fontId="48" fillId="0" borderId="13" xfId="0" applyNumberFormat="1" applyFont="1" applyBorder="1" applyAlignment="1">
      <alignment vertical="center"/>
    </xf>
    <xf numFmtId="4" fontId="13" fillId="0" borderId="13" xfId="0" applyNumberFormat="1" applyFont="1" applyBorder="1" applyAlignment="1">
      <alignment horizontal="right" vertical="center"/>
    </xf>
    <xf numFmtId="4" fontId="13" fillId="0" borderId="13" xfId="0" applyNumberFormat="1" applyFont="1" applyBorder="1" applyAlignment="1">
      <alignment vertical="center"/>
    </xf>
    <xf numFmtId="4" fontId="13" fillId="0" borderId="13" xfId="123" applyNumberFormat="1" applyFont="1" applyBorder="1" applyAlignment="1">
      <alignment vertical="center"/>
    </xf>
    <xf numFmtId="4" fontId="48" fillId="0" borderId="13" xfId="123" applyNumberFormat="1" applyFont="1" applyBorder="1" applyAlignment="1">
      <alignment vertical="center"/>
    </xf>
    <xf numFmtId="4" fontId="59" fillId="3" borderId="13" xfId="0" applyNumberFormat="1" applyFont="1" applyFill="1" applyBorder="1" applyAlignment="1">
      <alignment horizontal="right" vertical="center" wrapText="1"/>
    </xf>
    <xf numFmtId="4" fontId="13" fillId="28" borderId="13" xfId="135" applyNumberFormat="1" applyFont="1" applyFill="1" applyBorder="1" applyAlignment="1">
      <alignment vertical="center" wrapText="1"/>
    </xf>
    <xf numFmtId="4" fontId="59" fillId="0" borderId="13" xfId="125" applyNumberFormat="1" applyFont="1" applyBorder="1" applyAlignment="1">
      <alignment horizontal="right" vertical="center"/>
    </xf>
    <xf numFmtId="1" fontId="48" fillId="29" borderId="13" xfId="0" applyNumberFormat="1" applyFont="1" applyFill="1" applyBorder="1" applyAlignment="1">
      <alignment horizontal="center" vertical="center"/>
    </xf>
    <xf numFmtId="4" fontId="59" fillId="29" borderId="13" xfId="0" applyNumberFormat="1" applyFont="1" applyFill="1" applyBorder="1" applyAlignment="1">
      <alignment vertical="center"/>
    </xf>
    <xf numFmtId="2" fontId="48" fillId="0" borderId="13" xfId="0" applyNumberFormat="1" applyFont="1" applyBorder="1" applyAlignment="1" applyProtection="1">
      <alignment vertical="center" wrapText="1"/>
      <protection hidden="1"/>
    </xf>
    <xf numFmtId="1" fontId="13" fillId="0" borderId="13" xfId="0" applyNumberFormat="1" applyFont="1" applyBorder="1" applyAlignment="1">
      <alignment horizontal="center" vertical="center" wrapText="1"/>
    </xf>
    <xf numFmtId="2" fontId="13" fillId="0" borderId="13" xfId="0" applyNumberFormat="1" applyFont="1" applyBorder="1" applyAlignment="1" applyProtection="1">
      <alignment vertical="center" wrapText="1"/>
      <protection hidden="1"/>
    </xf>
    <xf numFmtId="4" fontId="13" fillId="0" borderId="14" xfId="0" applyNumberFormat="1" applyFont="1" applyBorder="1" applyAlignment="1">
      <alignment vertical="center"/>
    </xf>
    <xf numFmtId="4" fontId="48" fillId="0" borderId="13" xfId="0" applyNumberFormat="1" applyFont="1" applyBorder="1" applyAlignment="1" applyProtection="1">
      <alignment horizontal="right" vertical="center" wrapText="1"/>
      <protection hidden="1"/>
    </xf>
    <xf numFmtId="2" fontId="13" fillId="0" borderId="13" xfId="124" applyNumberFormat="1" applyFont="1" applyBorder="1" applyAlignment="1">
      <alignment horizontal="left" vertical="center" wrapText="1"/>
    </xf>
    <xf numFmtId="2" fontId="13" fillId="0" borderId="13" xfId="0" applyNumberFormat="1" applyFont="1" applyBorder="1" applyAlignment="1">
      <alignment vertical="center" wrapText="1"/>
    </xf>
    <xf numFmtId="1" fontId="48" fillId="0" borderId="13" xfId="0" applyNumberFormat="1" applyFont="1" applyBorder="1" applyAlignment="1" applyProtection="1">
      <alignment horizontal="center" vertical="center"/>
      <protection hidden="1"/>
    </xf>
    <xf numFmtId="1" fontId="13" fillId="0" borderId="13" xfId="0" applyNumberFormat="1" applyFont="1" applyBorder="1" applyAlignment="1" applyProtection="1">
      <alignment horizontal="center" vertical="center"/>
      <protection hidden="1"/>
    </xf>
    <xf numFmtId="2" fontId="13" fillId="0" borderId="13" xfId="0" applyNumberFormat="1" applyFont="1" applyBorder="1" applyAlignment="1" applyProtection="1">
      <alignment horizontal="left" vertical="center" wrapText="1"/>
      <protection hidden="1"/>
    </xf>
    <xf numFmtId="2" fontId="48" fillId="0" borderId="13" xfId="0" applyNumberFormat="1" applyFont="1" applyBorder="1" applyAlignment="1" applyProtection="1">
      <alignment horizontal="left" vertical="center" wrapText="1"/>
      <protection hidden="1"/>
    </xf>
    <xf numFmtId="2" fontId="13" fillId="0" borderId="13" xfId="0" applyNumberFormat="1" applyFont="1" applyBorder="1" applyAlignment="1">
      <alignment horizontal="left" vertical="center" wrapText="1"/>
    </xf>
    <xf numFmtId="2" fontId="13" fillId="0" borderId="13" xfId="132" applyNumberFormat="1" applyFont="1" applyBorder="1" applyAlignment="1">
      <alignment horizontal="left" vertical="center" wrapText="1"/>
    </xf>
    <xf numFmtId="4" fontId="13" fillId="0" borderId="13" xfId="133" applyNumberFormat="1" applyFont="1" applyBorder="1" applyAlignment="1">
      <alignment horizontal="right" vertical="center"/>
    </xf>
    <xf numFmtId="4" fontId="8" fillId="3" borderId="13" xfId="0" applyNumberFormat="1" applyFont="1" applyFill="1" applyBorder="1" applyAlignment="1">
      <alignment horizontal="right" vertical="center" wrapText="1"/>
    </xf>
    <xf numFmtId="39" fontId="8" fillId="3" borderId="12" xfId="0" applyNumberFormat="1" applyFont="1" applyFill="1" applyBorder="1" applyAlignment="1">
      <alignment horizontal="right" vertical="center" wrapText="1"/>
    </xf>
    <xf numFmtId="4" fontId="61" fillId="0" borderId="13" xfId="0" applyNumberFormat="1" applyFont="1" applyBorder="1" applyAlignment="1">
      <alignment horizontal="right" vertical="center"/>
    </xf>
    <xf numFmtId="2" fontId="48" fillId="29" borderId="13" xfId="0" applyNumberFormat="1" applyFont="1" applyFill="1" applyBorder="1" applyAlignment="1">
      <alignment vertical="center" wrapText="1"/>
    </xf>
    <xf numFmtId="164" fontId="59" fillId="32" borderId="13" xfId="0" applyNumberFormat="1" applyFont="1" applyFill="1" applyBorder="1" applyAlignment="1">
      <alignment horizontal="right" vertical="center"/>
    </xf>
    <xf numFmtId="2" fontId="48" fillId="29" borderId="13" xfId="128" applyNumberFormat="1" applyFont="1" applyFill="1" applyBorder="1" applyAlignment="1">
      <alignment vertical="center" wrapText="1"/>
    </xf>
    <xf numFmtId="39" fontId="8" fillId="3" borderId="13" xfId="0" applyNumberFormat="1" applyFont="1" applyFill="1" applyBorder="1" applyAlignment="1">
      <alignment horizontal="right" vertical="center" wrapText="1"/>
    </xf>
    <xf numFmtId="2" fontId="8" fillId="0" borderId="13" xfId="120" applyNumberFormat="1" applyFont="1" applyBorder="1" applyAlignment="1">
      <alignment vertical="center" wrapText="1"/>
    </xf>
    <xf numFmtId="4" fontId="13" fillId="0" borderId="13" xfId="134" applyNumberFormat="1" applyFont="1" applyBorder="1" applyAlignment="1">
      <alignment horizontal="right" vertical="center"/>
    </xf>
    <xf numFmtId="4" fontId="13" fillId="0" borderId="13" xfId="128" applyNumberFormat="1" applyFont="1" applyBorder="1"/>
    <xf numFmtId="49" fontId="12" fillId="32" borderId="13" xfId="0" applyNumberFormat="1" applyFont="1" applyFill="1" applyBorder="1" applyAlignment="1">
      <alignment horizontal="center" vertical="center"/>
    </xf>
    <xf numFmtId="0" fontId="12" fillId="32" borderId="13" xfId="0" applyFont="1" applyFill="1" applyBorder="1" applyAlignment="1">
      <alignment horizontal="left" vertical="center" wrapText="1"/>
    </xf>
    <xf numFmtId="4" fontId="12" fillId="32" borderId="13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4" fontId="62" fillId="0" borderId="13" xfId="0" applyNumberFormat="1" applyFont="1" applyBorder="1" applyAlignment="1">
      <alignment horizontal="right" vertical="center" wrapText="1"/>
    </xf>
    <xf numFmtId="4" fontId="62" fillId="0" borderId="13" xfId="109" applyNumberFormat="1" applyFont="1" applyBorder="1" applyAlignment="1">
      <alignment horizontal="right" vertical="center"/>
    </xf>
    <xf numFmtId="0" fontId="8" fillId="0" borderId="0" xfId="122" applyFont="1"/>
    <xf numFmtId="0" fontId="12" fillId="0" borderId="0" xfId="131" applyFont="1" applyAlignment="1">
      <alignment vertical="center"/>
    </xf>
    <xf numFmtId="0" fontId="63" fillId="0" borderId="0" xfId="131" applyFont="1"/>
    <xf numFmtId="0" fontId="11" fillId="0" borderId="0" xfId="0" applyFont="1"/>
    <xf numFmtId="0" fontId="12" fillId="0" borderId="0" xfId="119" applyFont="1" applyAlignment="1">
      <alignment vertical="center"/>
    </xf>
    <xf numFmtId="1" fontId="48" fillId="32" borderId="13" xfId="0" applyNumberFormat="1" applyFont="1" applyFill="1" applyBorder="1" applyAlignment="1">
      <alignment horizontal="center" vertical="center"/>
    </xf>
    <xf numFmtId="2" fontId="48" fillId="32" borderId="13" xfId="0" applyNumberFormat="1" applyFont="1" applyFill="1" applyBorder="1" applyAlignment="1" applyProtection="1">
      <alignment vertical="center" wrapText="1"/>
      <protection hidden="1"/>
    </xf>
    <xf numFmtId="4" fontId="59" fillId="32" borderId="13" xfId="0" applyNumberFormat="1" applyFont="1" applyFill="1" applyBorder="1" applyAlignment="1">
      <alignment vertical="center"/>
    </xf>
    <xf numFmtId="0" fontId="45" fillId="0" borderId="13" xfId="0" applyFont="1" applyBorder="1" applyAlignment="1">
      <alignment horizontal="center" vertical="center"/>
    </xf>
    <xf numFmtId="0" fontId="45" fillId="0" borderId="13" xfId="0" applyFont="1" applyBorder="1" applyAlignment="1">
      <alignment vertical="center" wrapText="1"/>
    </xf>
    <xf numFmtId="4" fontId="45" fillId="0" borderId="13" xfId="0" applyNumberFormat="1" applyFont="1" applyBorder="1" applyAlignment="1">
      <alignment vertical="center"/>
    </xf>
    <xf numFmtId="164" fontId="45" fillId="0" borderId="13" xfId="0" applyNumberFormat="1" applyFont="1" applyBorder="1" applyAlignment="1">
      <alignment horizontal="right" vertical="center"/>
    </xf>
    <xf numFmtId="4" fontId="45" fillId="0" borderId="13" xfId="125" applyNumberFormat="1" applyFont="1" applyBorder="1" applyAlignment="1">
      <alignment horizontal="right" vertical="center"/>
    </xf>
    <xf numFmtId="4" fontId="45" fillId="0" borderId="13" xfId="0" applyNumberFormat="1" applyFont="1" applyBorder="1" applyAlignment="1">
      <alignment horizontal="right" vertical="center"/>
    </xf>
    <xf numFmtId="49" fontId="12" fillId="0" borderId="13" xfId="0" applyNumberFormat="1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right" vertical="center" wrapText="1"/>
    </xf>
    <xf numFmtId="0" fontId="12" fillId="0" borderId="13" xfId="0" applyFont="1" applyBorder="1" applyAlignment="1">
      <alignment horizontal="left" vertical="center" wrapText="1"/>
    </xf>
    <xf numFmtId="49" fontId="66" fillId="0" borderId="13" xfId="0" applyNumberFormat="1" applyFont="1" applyBorder="1" applyAlignment="1">
      <alignment horizontal="center" vertical="center" wrapText="1"/>
    </xf>
    <xf numFmtId="4" fontId="68" fillId="28" borderId="13" xfId="0" applyNumberFormat="1" applyFont="1" applyFill="1" applyBorder="1" applyAlignment="1">
      <alignment horizontal="right" vertical="center" wrapText="1"/>
    </xf>
    <xf numFmtId="164" fontId="67" fillId="0" borderId="13" xfId="109" applyNumberFormat="1" applyFont="1" applyBorder="1" applyAlignment="1">
      <alignment horizontal="left" vertical="center" wrapText="1"/>
    </xf>
    <xf numFmtId="164" fontId="67" fillId="0" borderId="13" xfId="0" applyNumberFormat="1" applyFont="1" applyBorder="1" applyAlignment="1">
      <alignment horizontal="left" vertical="center" wrapText="1"/>
    </xf>
    <xf numFmtId="49" fontId="12" fillId="30" borderId="13" xfId="0" applyNumberFormat="1" applyFont="1" applyFill="1" applyBorder="1" applyAlignment="1">
      <alignment horizontal="center" vertical="center" wrapText="1"/>
    </xf>
    <xf numFmtId="0" fontId="12" fillId="30" borderId="13" xfId="0" applyFont="1" applyFill="1" applyBorder="1" applyAlignment="1">
      <alignment horizontal="center" vertical="center" wrapText="1"/>
    </xf>
    <xf numFmtId="0" fontId="11" fillId="30" borderId="13" xfId="0" applyFont="1" applyFill="1" applyBorder="1" applyAlignment="1">
      <alignment horizontal="center" vertical="center" wrapText="1"/>
    </xf>
    <xf numFmtId="1" fontId="59" fillId="32" borderId="13" xfId="0" applyNumberFormat="1" applyFont="1" applyFill="1" applyBorder="1" applyAlignment="1">
      <alignment horizontal="center" vertical="center"/>
    </xf>
    <xf numFmtId="2" fontId="59" fillId="32" borderId="13" xfId="0" applyNumberFormat="1" applyFont="1" applyFill="1" applyBorder="1" applyAlignment="1">
      <alignment vertical="center" wrapText="1"/>
    </xf>
    <xf numFmtId="0" fontId="62" fillId="0" borderId="13" xfId="0" applyFont="1" applyBorder="1" applyAlignment="1">
      <alignment horizontal="left" vertical="center" wrapText="1"/>
    </xf>
    <xf numFmtId="49" fontId="62" fillId="0" borderId="13" xfId="0" applyNumberFormat="1" applyFont="1" applyBorder="1" applyAlignment="1">
      <alignment horizontal="center" vertical="center"/>
    </xf>
    <xf numFmtId="0" fontId="62" fillId="0" borderId="13" xfId="0" applyFont="1" applyBorder="1" applyAlignment="1">
      <alignment vertical="center" wrapText="1"/>
    </xf>
    <xf numFmtId="49" fontId="12" fillId="33" borderId="13" xfId="0" applyNumberFormat="1" applyFont="1" applyFill="1" applyBorder="1" applyAlignment="1">
      <alignment horizontal="center" vertical="center"/>
    </xf>
    <xf numFmtId="0" fontId="12" fillId="33" borderId="13" xfId="0" applyFont="1" applyFill="1" applyBorder="1" applyAlignment="1">
      <alignment horizontal="left" vertical="center" wrapText="1"/>
    </xf>
    <xf numFmtId="4" fontId="12" fillId="33" borderId="13" xfId="0" applyNumberFormat="1" applyFont="1" applyFill="1" applyBorder="1" applyAlignment="1">
      <alignment horizontal="right" vertical="center" wrapText="1"/>
    </xf>
    <xf numFmtId="0" fontId="12" fillId="33" borderId="13" xfId="0" applyFont="1" applyFill="1" applyBorder="1" applyAlignment="1">
      <alignment vertical="center" wrapText="1"/>
    </xf>
    <xf numFmtId="0" fontId="12" fillId="33" borderId="13" xfId="130" applyFont="1" applyFill="1" applyBorder="1" applyAlignment="1">
      <alignment horizontal="left" vertical="center" wrapText="1"/>
    </xf>
    <xf numFmtId="0" fontId="12" fillId="33" borderId="13" xfId="62" applyFont="1" applyFill="1" applyBorder="1" applyAlignment="1">
      <alignment vertical="center" wrapText="1"/>
    </xf>
    <xf numFmtId="4" fontId="12" fillId="33" borderId="13" xfId="109" applyNumberFormat="1" applyFont="1" applyFill="1" applyBorder="1" applyAlignment="1">
      <alignment horizontal="right" vertical="center"/>
    </xf>
    <xf numFmtId="0" fontId="45" fillId="0" borderId="13" xfId="100" applyFont="1" applyBorder="1" applyAlignment="1">
      <alignment horizontal="left" vertical="center" wrapText="1"/>
    </xf>
    <xf numFmtId="4" fontId="70" fillId="0" borderId="13" xfId="123" applyNumberFormat="1" applyFont="1" applyBorder="1" applyAlignment="1">
      <alignment vertical="center"/>
    </xf>
    <xf numFmtId="4" fontId="69" fillId="0" borderId="13" xfId="0" applyNumberFormat="1" applyFont="1" applyBorder="1" applyAlignment="1">
      <alignment horizontal="right" vertical="center"/>
    </xf>
    <xf numFmtId="4" fontId="70" fillId="0" borderId="13" xfId="0" applyNumberFormat="1" applyFont="1" applyBorder="1" applyAlignment="1">
      <alignment vertical="center"/>
    </xf>
    <xf numFmtId="4" fontId="69" fillId="0" borderId="13" xfId="123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 wrapText="1"/>
    </xf>
    <xf numFmtId="39" fontId="8" fillId="0" borderId="13" xfId="0" applyNumberFormat="1" applyFont="1" applyBorder="1" applyAlignment="1">
      <alignment horizontal="right" vertical="center" wrapText="1"/>
    </xf>
    <xf numFmtId="0" fontId="8" fillId="0" borderId="13" xfId="0" applyFont="1" applyBorder="1" applyAlignment="1">
      <alignment wrapText="1"/>
    </xf>
    <xf numFmtId="0" fontId="8" fillId="0" borderId="13" xfId="0" applyFont="1" applyBorder="1" applyAlignment="1">
      <alignment vertical="center"/>
    </xf>
    <xf numFmtId="2" fontId="9" fillId="3" borderId="13" xfId="0" applyNumberFormat="1" applyFont="1" applyFill="1" applyBorder="1" applyAlignment="1">
      <alignment horizontal="right" vertical="center" wrapText="1"/>
    </xf>
    <xf numFmtId="4" fontId="8" fillId="34" borderId="13" xfId="125" applyNumberFormat="1" applyFont="1" applyFill="1" applyBorder="1" applyAlignment="1">
      <alignment vertical="center" wrapText="1"/>
    </xf>
    <xf numFmtId="49" fontId="8" fillId="34" borderId="13" xfId="125" applyNumberFormat="1" applyFont="1" applyFill="1" applyBorder="1" applyAlignment="1">
      <alignment horizontal="center" vertical="center"/>
    </xf>
    <xf numFmtId="4" fontId="8" fillId="34" borderId="13" xfId="125" applyNumberFormat="1" applyFont="1" applyFill="1" applyBorder="1" applyAlignment="1">
      <alignment horizontal="right" vertical="center"/>
    </xf>
    <xf numFmtId="4" fontId="8" fillId="34" borderId="13" xfId="125" applyNumberFormat="1" applyFont="1" applyFill="1" applyBorder="1" applyAlignment="1">
      <alignment vertical="center"/>
    </xf>
    <xf numFmtId="0" fontId="8" fillId="34" borderId="13" xfId="125" applyFont="1" applyFill="1" applyBorder="1" applyAlignment="1">
      <alignment vertical="center" wrapText="1"/>
    </xf>
    <xf numFmtId="4" fontId="8" fillId="34" borderId="13" xfId="0" applyNumberFormat="1" applyFont="1" applyFill="1" applyBorder="1" applyAlignment="1">
      <alignment horizontal="right" vertical="center"/>
    </xf>
    <xf numFmtId="4" fontId="8" fillId="34" borderId="21" xfId="0" applyNumberFormat="1" applyFont="1" applyFill="1" applyBorder="1" applyAlignment="1">
      <alignment horizontal="right" vertical="center" wrapText="1"/>
    </xf>
    <xf numFmtId="4" fontId="8" fillId="34" borderId="13" xfId="0" applyNumberFormat="1" applyFont="1" applyFill="1" applyBorder="1" applyAlignment="1">
      <alignment vertical="center"/>
    </xf>
    <xf numFmtId="4" fontId="8" fillId="34" borderId="13" xfId="0" applyNumberFormat="1" applyFont="1" applyFill="1" applyBorder="1" applyAlignment="1">
      <alignment horizontal="right" vertical="center" wrapText="1"/>
    </xf>
    <xf numFmtId="0" fontId="13" fillId="34" borderId="13" xfId="0" applyFont="1" applyFill="1" applyBorder="1" applyAlignment="1">
      <alignment horizontal="left" vertical="center" wrapText="1"/>
    </xf>
    <xf numFmtId="4" fontId="44" fillId="29" borderId="13" xfId="0" applyNumberFormat="1" applyFont="1" applyFill="1" applyBorder="1" applyAlignment="1">
      <alignment horizontal="right" vertical="center" wrapText="1"/>
    </xf>
    <xf numFmtId="4" fontId="44" fillId="0" borderId="13" xfId="0" applyNumberFormat="1" applyFont="1" applyBorder="1" applyAlignment="1">
      <alignment horizontal="right" vertical="center" wrapText="1"/>
    </xf>
    <xf numFmtId="164" fontId="44" fillId="0" borderId="13" xfId="0" applyNumberFormat="1" applyFont="1" applyBorder="1" applyAlignment="1">
      <alignment horizontal="right" vertical="center" wrapText="1"/>
    </xf>
    <xf numFmtId="0" fontId="13" fillId="0" borderId="13" xfId="0" applyFont="1" applyBorder="1" applyAlignment="1">
      <alignment horizontal="left" vertical="center" wrapText="1"/>
    </xf>
    <xf numFmtId="4" fontId="71" fillId="34" borderId="13" xfId="0" applyNumberFormat="1" applyFont="1" applyFill="1" applyBorder="1" applyAlignment="1">
      <alignment horizontal="right" vertical="center" wrapText="1"/>
    </xf>
    <xf numFmtId="0" fontId="5" fillId="0" borderId="0" xfId="0" applyFont="1"/>
    <xf numFmtId="4" fontId="13" fillId="32" borderId="13" xfId="0" applyNumberFormat="1" applyFont="1" applyFill="1" applyBorder="1" applyAlignment="1">
      <alignment horizontal="right" vertical="center"/>
    </xf>
    <xf numFmtId="4" fontId="13" fillId="32" borderId="13" xfId="123" applyNumberFormat="1" applyFont="1" applyFill="1" applyBorder="1" applyAlignment="1">
      <alignment vertical="center"/>
    </xf>
    <xf numFmtId="4" fontId="13" fillId="32" borderId="13" xfId="0" applyNumberFormat="1" applyFont="1" applyFill="1" applyBorder="1" applyAlignment="1">
      <alignment vertical="center"/>
    </xf>
    <xf numFmtId="39" fontId="65" fillId="32" borderId="20" xfId="0" applyNumberFormat="1" applyFont="1" applyFill="1" applyBorder="1" applyAlignment="1">
      <alignment horizontal="right" vertical="center" wrapText="1"/>
    </xf>
    <xf numFmtId="39" fontId="8" fillId="32" borderId="13" xfId="0" applyNumberFormat="1" applyFont="1" applyFill="1" applyBorder="1" applyAlignment="1">
      <alignment horizontal="right" vertical="center" wrapText="1"/>
    </xf>
    <xf numFmtId="4" fontId="13" fillId="32" borderId="13" xfId="128" applyNumberFormat="1" applyFont="1" applyFill="1" applyBorder="1"/>
    <xf numFmtId="4" fontId="59" fillId="37" borderId="13" xfId="0" applyNumberFormat="1" applyFont="1" applyFill="1" applyBorder="1" applyAlignment="1">
      <alignment vertical="center"/>
    </xf>
    <xf numFmtId="4" fontId="59" fillId="38" borderId="13" xfId="0" applyNumberFormat="1" applyFont="1" applyFill="1" applyBorder="1" applyAlignment="1">
      <alignment vertical="center"/>
    </xf>
    <xf numFmtId="164" fontId="45" fillId="37" borderId="13" xfId="0" applyNumberFormat="1" applyFont="1" applyFill="1" applyBorder="1" applyAlignment="1">
      <alignment horizontal="right" vertical="center"/>
    </xf>
    <xf numFmtId="4" fontId="45" fillId="37" borderId="13" xfId="0" applyNumberFormat="1" applyFont="1" applyFill="1" applyBorder="1" applyAlignment="1">
      <alignment horizontal="right" vertical="center"/>
    </xf>
    <xf numFmtId="4" fontId="45" fillId="37" borderId="13" xfId="0" applyNumberFormat="1" applyFont="1" applyFill="1" applyBorder="1" applyAlignment="1">
      <alignment vertical="center"/>
    </xf>
    <xf numFmtId="164" fontId="45" fillId="37" borderId="13" xfId="0" applyNumberFormat="1" applyFont="1" applyFill="1" applyBorder="1" applyAlignment="1">
      <alignment vertical="center"/>
    </xf>
    <xf numFmtId="4" fontId="8" fillId="36" borderId="13" xfId="125" applyNumberFormat="1" applyFont="1" applyFill="1" applyBorder="1" applyAlignment="1">
      <alignment horizontal="right" vertical="center"/>
    </xf>
    <xf numFmtId="4" fontId="8" fillId="36" borderId="13" xfId="125" applyNumberFormat="1" applyFont="1" applyFill="1" applyBorder="1" applyAlignment="1">
      <alignment vertical="center"/>
    </xf>
    <xf numFmtId="4" fontId="8" fillId="37" borderId="13" xfId="125" applyNumberFormat="1" applyFont="1" applyFill="1" applyBorder="1" applyAlignment="1">
      <alignment horizontal="right" vertical="center"/>
    </xf>
    <xf numFmtId="4" fontId="8" fillId="37" borderId="13" xfId="125" applyNumberFormat="1" applyFont="1" applyFill="1" applyBorder="1" applyAlignment="1">
      <alignment vertical="center"/>
    </xf>
    <xf numFmtId="49" fontId="45" fillId="37" borderId="13" xfId="125" applyNumberFormat="1" applyFont="1" applyFill="1" applyBorder="1" applyAlignment="1">
      <alignment horizontal="center" vertical="center"/>
    </xf>
    <xf numFmtId="0" fontId="45" fillId="37" borderId="13" xfId="125" applyFont="1" applyFill="1" applyBorder="1" applyAlignment="1">
      <alignment horizontal="left" vertical="center" wrapText="1"/>
    </xf>
    <xf numFmtId="4" fontId="45" fillId="36" borderId="13" xfId="125" applyNumberFormat="1" applyFont="1" applyFill="1" applyBorder="1" applyAlignment="1">
      <alignment vertical="center"/>
    </xf>
    <xf numFmtId="49" fontId="45" fillId="36" borderId="13" xfId="125" applyNumberFormat="1" applyFont="1" applyFill="1" applyBorder="1" applyAlignment="1">
      <alignment horizontal="center" vertical="center"/>
    </xf>
    <xf numFmtId="0" fontId="45" fillId="36" borderId="13" xfId="125" applyFont="1" applyFill="1" applyBorder="1" applyAlignment="1">
      <alignment horizontal="left" vertical="center" wrapText="1"/>
    </xf>
    <xf numFmtId="4" fontId="71" fillId="0" borderId="13" xfId="0" applyNumberFormat="1" applyFont="1" applyBorder="1" applyAlignment="1">
      <alignment horizontal="right" vertical="center" wrapText="1"/>
    </xf>
    <xf numFmtId="164" fontId="71" fillId="0" borderId="13" xfId="0" applyNumberFormat="1" applyFont="1" applyBorder="1" applyAlignment="1">
      <alignment horizontal="right" vertical="center" wrapText="1"/>
    </xf>
    <xf numFmtId="0" fontId="48" fillId="35" borderId="13" xfId="0" applyFont="1" applyFill="1" applyBorder="1" applyAlignment="1">
      <alignment horizontal="center" vertical="center" wrapText="1"/>
    </xf>
    <xf numFmtId="4" fontId="44" fillId="35" borderId="13" xfId="0" applyNumberFormat="1" applyFont="1" applyFill="1" applyBorder="1" applyAlignment="1">
      <alignment horizontal="right" vertical="center" wrapText="1"/>
    </xf>
    <xf numFmtId="0" fontId="44" fillId="35" borderId="13" xfId="0" applyFont="1" applyFill="1" applyBorder="1" applyAlignment="1">
      <alignment vertical="center" wrapText="1"/>
    </xf>
    <xf numFmtId="4" fontId="8" fillId="40" borderId="13" xfId="0" applyNumberFormat="1" applyFont="1" applyFill="1" applyBorder="1" applyAlignment="1">
      <alignment horizontal="right" vertical="center"/>
    </xf>
    <xf numFmtId="4" fontId="8" fillId="40" borderId="13" xfId="0" applyNumberFormat="1" applyFont="1" applyFill="1" applyBorder="1" applyAlignment="1">
      <alignment vertical="center"/>
    </xf>
    <xf numFmtId="4" fontId="48" fillId="41" borderId="13" xfId="0" applyNumberFormat="1" applyFont="1" applyFill="1" applyBorder="1" applyAlignment="1">
      <alignment horizontal="right" vertical="center"/>
    </xf>
    <xf numFmtId="4" fontId="8" fillId="41" borderId="13" xfId="0" applyNumberFormat="1" applyFont="1" applyFill="1" applyBorder="1" applyAlignment="1">
      <alignment horizontal="right" vertical="center"/>
    </xf>
    <xf numFmtId="4" fontId="59" fillId="41" borderId="13" xfId="0" applyNumberFormat="1" applyFont="1" applyFill="1" applyBorder="1" applyAlignment="1">
      <alignment horizontal="right" vertical="center"/>
    </xf>
    <xf numFmtId="4" fontId="59" fillId="41" borderId="13" xfId="0" applyNumberFormat="1" applyFont="1" applyFill="1" applyBorder="1" applyAlignment="1">
      <alignment vertical="center"/>
    </xf>
    <xf numFmtId="4" fontId="13" fillId="40" borderId="13" xfId="0" applyNumberFormat="1" applyFont="1" applyFill="1" applyBorder="1" applyAlignment="1">
      <alignment horizontal="right" vertical="center"/>
    </xf>
    <xf numFmtId="4" fontId="8" fillId="42" borderId="13" xfId="0" applyNumberFormat="1" applyFont="1" applyFill="1" applyBorder="1" applyAlignment="1">
      <alignment horizontal="right" vertical="center"/>
    </xf>
    <xf numFmtId="4" fontId="8" fillId="43" borderId="13" xfId="0" applyNumberFormat="1" applyFont="1" applyFill="1" applyBorder="1" applyAlignment="1">
      <alignment horizontal="right" vertical="center"/>
    </xf>
    <xf numFmtId="4" fontId="13" fillId="40" borderId="13" xfId="123" applyNumberFormat="1" applyFont="1" applyFill="1" applyBorder="1" applyAlignment="1">
      <alignment vertical="center"/>
    </xf>
    <xf numFmtId="4" fontId="48" fillId="41" borderId="13" xfId="0" applyNumberFormat="1" applyFont="1" applyFill="1" applyBorder="1" applyAlignment="1">
      <alignment vertical="center"/>
    </xf>
    <xf numFmtId="4" fontId="45" fillId="41" borderId="13" xfId="0" applyNumberFormat="1" applyFont="1" applyFill="1" applyBorder="1" applyAlignment="1">
      <alignment vertical="center"/>
    </xf>
    <xf numFmtId="4" fontId="13" fillId="39" borderId="13" xfId="135" applyNumberFormat="1" applyFont="1" applyFill="1" applyBorder="1" applyAlignment="1">
      <alignment vertical="center" wrapText="1"/>
    </xf>
    <xf numFmtId="4" fontId="13" fillId="43" borderId="13" xfId="135" applyNumberFormat="1" applyFont="1" applyFill="1" applyBorder="1" applyAlignment="1">
      <alignment vertical="center" wrapText="1"/>
    </xf>
    <xf numFmtId="4" fontId="8" fillId="39" borderId="13" xfId="0" applyNumberFormat="1" applyFont="1" applyFill="1" applyBorder="1" applyAlignment="1">
      <alignment vertical="center"/>
    </xf>
    <xf numFmtId="4" fontId="59" fillId="44" borderId="13" xfId="0" applyNumberFormat="1" applyFont="1" applyFill="1" applyBorder="1" applyAlignment="1">
      <alignment vertical="center"/>
    </xf>
    <xf numFmtId="4" fontId="48" fillId="42" borderId="13" xfId="124" applyNumberFormat="1" applyFont="1" applyFill="1" applyBorder="1" applyAlignment="1">
      <alignment horizontal="right" vertical="center" wrapText="1"/>
    </xf>
    <xf numFmtId="4" fontId="48" fillId="37" borderId="13" xfId="124" applyNumberFormat="1" applyFont="1" applyFill="1" applyBorder="1" applyAlignment="1">
      <alignment horizontal="right" vertical="center" wrapText="1"/>
    </xf>
    <xf numFmtId="4" fontId="8" fillId="33" borderId="13" xfId="0" applyNumberFormat="1" applyFont="1" applyFill="1" applyBorder="1" applyAlignment="1">
      <alignment horizontal="right" vertical="center"/>
    </xf>
    <xf numFmtId="4" fontId="48" fillId="33" borderId="13" xfId="0" applyNumberFormat="1" applyFont="1" applyFill="1" applyBorder="1" applyAlignment="1">
      <alignment horizontal="right" vertical="center"/>
    </xf>
    <xf numFmtId="4" fontId="13" fillId="42" borderId="13" xfId="0" applyNumberFormat="1" applyFont="1" applyFill="1" applyBorder="1" applyAlignment="1">
      <alignment horizontal="right" vertical="center"/>
    </xf>
    <xf numFmtId="4" fontId="67" fillId="42" borderId="13" xfId="0" applyNumberFormat="1" applyFont="1" applyFill="1" applyBorder="1" applyAlignment="1">
      <alignment horizontal="right" vertical="center"/>
    </xf>
    <xf numFmtId="4" fontId="8" fillId="42" borderId="13" xfId="0" applyNumberFormat="1" applyFont="1" applyFill="1" applyBorder="1" applyAlignment="1">
      <alignment vertical="center"/>
    </xf>
    <xf numFmtId="4" fontId="59" fillId="33" borderId="13" xfId="0" applyNumberFormat="1" applyFont="1" applyFill="1" applyBorder="1" applyAlignment="1">
      <alignment horizontal="right" vertical="center"/>
    </xf>
    <xf numFmtId="4" fontId="59" fillId="33" borderId="13" xfId="0" applyNumberFormat="1" applyFont="1" applyFill="1" applyBorder="1" applyAlignment="1">
      <alignment vertical="center"/>
    </xf>
    <xf numFmtId="4" fontId="13" fillId="34" borderId="13" xfId="123" applyNumberFormat="1" applyFont="1" applyFill="1" applyBorder="1" applyAlignment="1">
      <alignment vertical="center"/>
    </xf>
    <xf numFmtId="4" fontId="48" fillId="41" borderId="13" xfId="123" applyNumberFormat="1" applyFont="1" applyFill="1" applyBorder="1" applyAlignment="1">
      <alignment vertical="center"/>
    </xf>
    <xf numFmtId="4" fontId="13" fillId="42" borderId="13" xfId="123" applyNumberFormat="1" applyFont="1" applyFill="1" applyBorder="1" applyAlignment="1">
      <alignment vertical="center"/>
    </xf>
    <xf numFmtId="4" fontId="48" fillId="33" borderId="13" xfId="123" applyNumberFormat="1" applyFont="1" applyFill="1" applyBorder="1" applyAlignment="1">
      <alignment vertical="center"/>
    </xf>
    <xf numFmtId="0" fontId="8" fillId="0" borderId="13" xfId="0" applyFont="1" applyBorder="1" applyAlignment="1">
      <alignment horizontal="left" vertical="center" wrapText="1"/>
    </xf>
    <xf numFmtId="4" fontId="8" fillId="43" borderId="13" xfId="0" applyNumberFormat="1" applyFont="1" applyFill="1" applyBorder="1" applyAlignment="1">
      <alignment vertical="center"/>
    </xf>
    <xf numFmtId="4" fontId="13" fillId="34" borderId="13" xfId="135" applyNumberFormat="1" applyFont="1" applyFill="1" applyBorder="1" applyAlignment="1">
      <alignment vertical="center" wrapText="1"/>
    </xf>
    <xf numFmtId="4" fontId="48" fillId="44" borderId="13" xfId="0" applyNumberFormat="1" applyFont="1" applyFill="1" applyBorder="1" applyAlignment="1">
      <alignment vertical="center"/>
    </xf>
    <xf numFmtId="4" fontId="48" fillId="36" borderId="13" xfId="124" applyNumberFormat="1" applyFont="1" applyFill="1" applyBorder="1" applyAlignment="1">
      <alignment horizontal="right" vertical="center" wrapText="1"/>
    </xf>
    <xf numFmtId="4" fontId="13" fillId="40" borderId="13" xfId="0" applyNumberFormat="1" applyFont="1" applyFill="1" applyBorder="1" applyAlignment="1">
      <alignment vertical="center"/>
    </xf>
    <xf numFmtId="4" fontId="48" fillId="37" borderId="13" xfId="0" applyNumberFormat="1" applyFont="1" applyFill="1" applyBorder="1" applyAlignment="1">
      <alignment vertical="center"/>
    </xf>
    <xf numFmtId="4" fontId="68" fillId="42" borderId="13" xfId="0" applyNumberFormat="1" applyFont="1" applyFill="1" applyBorder="1" applyAlignment="1">
      <alignment horizontal="right" vertical="center" wrapText="1"/>
    </xf>
    <xf numFmtId="4" fontId="68" fillId="34" borderId="13" xfId="0" applyNumberFormat="1" applyFont="1" applyFill="1" applyBorder="1" applyAlignment="1">
      <alignment horizontal="right" vertical="center" wrapText="1"/>
    </xf>
    <xf numFmtId="167" fontId="12" fillId="0" borderId="13" xfId="127" applyNumberFormat="1" applyFont="1" applyBorder="1" applyAlignment="1">
      <alignment horizontal="right" vertical="center"/>
    </xf>
    <xf numFmtId="4" fontId="13" fillId="34" borderId="13" xfId="0" applyNumberFormat="1" applyFont="1" applyFill="1" applyBorder="1" applyAlignment="1">
      <alignment horizontal="right" vertical="center"/>
    </xf>
    <xf numFmtId="4" fontId="13" fillId="34" borderId="13" xfId="125" applyNumberFormat="1" applyFont="1" applyFill="1" applyBorder="1" applyAlignment="1">
      <alignment vertical="center" wrapText="1"/>
    </xf>
    <xf numFmtId="4" fontId="8" fillId="34" borderId="12" xfId="0" applyNumberFormat="1" applyFont="1" applyFill="1" applyBorder="1" applyAlignment="1">
      <alignment horizontal="right" vertical="center" wrapText="1"/>
    </xf>
    <xf numFmtId="164" fontId="71" fillId="34" borderId="13" xfId="0" applyNumberFormat="1" applyFont="1" applyFill="1" applyBorder="1" applyAlignment="1">
      <alignment horizontal="right" vertical="center" wrapText="1"/>
    </xf>
    <xf numFmtId="0" fontId="13" fillId="0" borderId="13" xfId="0" applyFont="1" applyBorder="1" applyAlignment="1">
      <alignment wrapText="1"/>
    </xf>
    <xf numFmtId="4" fontId="48" fillId="35" borderId="13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49" fontId="48" fillId="35" borderId="13" xfId="0" applyNumberFormat="1" applyFont="1" applyFill="1" applyBorder="1" applyAlignment="1">
      <alignment horizontal="center" vertical="center" wrapText="1"/>
    </xf>
    <xf numFmtId="4" fontId="48" fillId="35" borderId="13" xfId="0" applyNumberFormat="1" applyFont="1" applyFill="1" applyBorder="1" applyAlignment="1">
      <alignment vertical="center" wrapText="1"/>
    </xf>
    <xf numFmtId="0" fontId="48" fillId="35" borderId="13" xfId="0" applyFont="1" applyFill="1" applyBorder="1" applyAlignment="1">
      <alignment vertical="center" wrapText="1"/>
    </xf>
    <xf numFmtId="4" fontId="68" fillId="34" borderId="13" xfId="0" applyNumberFormat="1" applyFont="1" applyFill="1" applyBorder="1" applyAlignment="1">
      <alignment vertical="center" wrapText="1"/>
    </xf>
    <xf numFmtId="4" fontId="68" fillId="0" borderId="13" xfId="0" applyNumberFormat="1" applyFont="1" applyBorder="1" applyAlignment="1">
      <alignment vertical="center" wrapText="1"/>
    </xf>
    <xf numFmtId="4" fontId="71" fillId="34" borderId="13" xfId="0" applyNumberFormat="1" applyFont="1" applyFill="1" applyBorder="1" applyAlignment="1">
      <alignment vertical="center" wrapText="1"/>
    </xf>
    <xf numFmtId="4" fontId="68" fillId="42" borderId="13" xfId="0" applyNumberFormat="1" applyFont="1" applyFill="1" applyBorder="1" applyAlignment="1">
      <alignment vertical="center" wrapText="1"/>
    </xf>
    <xf numFmtId="4" fontId="68" fillId="45" borderId="13" xfId="0" applyNumberFormat="1" applyFont="1" applyFill="1" applyBorder="1" applyAlignment="1">
      <alignment vertical="center" wrapText="1"/>
    </xf>
    <xf numFmtId="49" fontId="48" fillId="0" borderId="13" xfId="0" applyNumberFormat="1" applyFont="1" applyBorder="1" applyAlignment="1">
      <alignment horizontal="center" vertical="center" wrapText="1"/>
    </xf>
    <xf numFmtId="49" fontId="48" fillId="34" borderId="13" xfId="0" applyNumberFormat="1" applyFont="1" applyFill="1" applyBorder="1" applyAlignment="1">
      <alignment horizontal="center" vertical="center" wrapText="1"/>
    </xf>
    <xf numFmtId="49" fontId="48" fillId="29" borderId="13" xfId="0" applyNumberFormat="1" applyFont="1" applyFill="1" applyBorder="1" applyAlignment="1">
      <alignment horizontal="center" vertical="center" wrapText="1"/>
    </xf>
    <xf numFmtId="0" fontId="13" fillId="35" borderId="13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64" fontId="13" fillId="0" borderId="0" xfId="0" applyNumberFormat="1" applyFont="1" applyAlignment="1">
      <alignment wrapText="1"/>
    </xf>
    <xf numFmtId="4" fontId="13" fillId="0" borderId="13" xfId="0" applyNumberFormat="1" applyFont="1" applyBorder="1" applyAlignment="1">
      <alignment horizontal="center" vertical="center" wrapText="1"/>
    </xf>
    <xf numFmtId="4" fontId="68" fillId="28" borderId="13" xfId="0" applyNumberFormat="1" applyFont="1" applyFill="1" applyBorder="1" applyAlignment="1">
      <alignment horizontal="center" vertical="center" wrapText="1"/>
    </xf>
    <xf numFmtId="4" fontId="68" fillId="0" borderId="13" xfId="0" applyNumberFormat="1" applyFont="1" applyBorder="1" applyAlignment="1">
      <alignment horizontal="center" vertical="center" wrapText="1"/>
    </xf>
    <xf numFmtId="4" fontId="68" fillId="34" borderId="13" xfId="0" applyNumberFormat="1" applyFont="1" applyFill="1" applyBorder="1" applyAlignment="1">
      <alignment horizontal="center" vertical="center" wrapText="1"/>
    </xf>
    <xf numFmtId="4" fontId="45" fillId="38" borderId="13" xfId="0" applyNumberFormat="1" applyFont="1" applyFill="1" applyBorder="1" applyAlignment="1">
      <alignment horizontal="right" vertical="center"/>
    </xf>
    <xf numFmtId="4" fontId="45" fillId="38" borderId="13" xfId="0" applyNumberFormat="1" applyFont="1" applyFill="1" applyBorder="1" applyAlignment="1">
      <alignment vertical="center"/>
    </xf>
    <xf numFmtId="164" fontId="45" fillId="0" borderId="13" xfId="0" applyNumberFormat="1" applyFont="1" applyBorder="1" applyAlignment="1">
      <alignment vertical="center"/>
    </xf>
    <xf numFmtId="4" fontId="45" fillId="34" borderId="13" xfId="0" applyNumberFormat="1" applyFont="1" applyFill="1" applyBorder="1" applyAlignment="1">
      <alignment horizontal="right" vertical="center"/>
    </xf>
    <xf numFmtId="4" fontId="45" fillId="34" borderId="13" xfId="0" applyNumberFormat="1" applyFont="1" applyFill="1" applyBorder="1" applyAlignment="1">
      <alignment vertical="center"/>
    </xf>
    <xf numFmtId="0" fontId="66" fillId="0" borderId="13" xfId="156" applyFont="1" applyBorder="1"/>
    <xf numFmtId="0" fontId="45" fillId="37" borderId="13" xfId="0" applyFont="1" applyFill="1" applyBorder="1" applyAlignment="1">
      <alignment horizontal="center" vertical="center"/>
    </xf>
    <xf numFmtId="0" fontId="45" fillId="37" borderId="13" xfId="0" applyFont="1" applyFill="1" applyBorder="1" applyAlignment="1">
      <alignment vertical="center" wrapText="1"/>
    </xf>
    <xf numFmtId="0" fontId="45" fillId="0" borderId="13" xfId="0" applyFont="1" applyBorder="1" applyAlignment="1">
      <alignment horizontal="left" vertical="center" wrapText="1"/>
    </xf>
    <xf numFmtId="4" fontId="45" fillId="36" borderId="13" xfId="0" applyNumberFormat="1" applyFont="1" applyFill="1" applyBorder="1" applyAlignment="1">
      <alignment vertical="center"/>
    </xf>
    <xf numFmtId="164" fontId="45" fillId="36" borderId="13" xfId="0" applyNumberFormat="1" applyFont="1" applyFill="1" applyBorder="1" applyAlignment="1">
      <alignment horizontal="right" vertical="center"/>
    </xf>
    <xf numFmtId="164" fontId="45" fillId="36" borderId="13" xfId="0" applyNumberFormat="1" applyFont="1" applyFill="1" applyBorder="1" applyAlignment="1">
      <alignment vertical="center"/>
    </xf>
    <xf numFmtId="4" fontId="45" fillId="36" borderId="13" xfId="125" applyNumberFormat="1" applyFont="1" applyFill="1" applyBorder="1" applyAlignment="1">
      <alignment horizontal="right" vertical="center"/>
    </xf>
    <xf numFmtId="49" fontId="45" fillId="34" borderId="13" xfId="125" applyNumberFormat="1" applyFont="1" applyFill="1" applyBorder="1" applyAlignment="1">
      <alignment horizontal="center" vertical="center"/>
    </xf>
    <xf numFmtId="0" fontId="45" fillId="34" borderId="13" xfId="125" applyFont="1" applyFill="1" applyBorder="1" applyAlignment="1">
      <alignment horizontal="left" vertical="center" wrapText="1"/>
    </xf>
    <xf numFmtId="4" fontId="45" fillId="34" borderId="13" xfId="125" applyNumberFormat="1" applyFont="1" applyFill="1" applyBorder="1" applyAlignment="1">
      <alignment horizontal="right" vertical="center"/>
    </xf>
    <xf numFmtId="4" fontId="8" fillId="34" borderId="22" xfId="0" applyNumberFormat="1" applyFont="1" applyFill="1" applyBorder="1" applyAlignment="1">
      <alignment horizontal="right" vertical="center" wrapText="1"/>
    </xf>
    <xf numFmtId="4" fontId="8" fillId="34" borderId="0" xfId="0" applyNumberFormat="1" applyFont="1" applyFill="1" applyAlignment="1">
      <alignment horizontal="right" vertical="center" wrapText="1"/>
    </xf>
    <xf numFmtId="4" fontId="8" fillId="34" borderId="13" xfId="0" applyNumberFormat="1" applyFont="1" applyFill="1" applyBorder="1" applyAlignment="1">
      <alignment vertical="center" wrapText="1"/>
    </xf>
    <xf numFmtId="4" fontId="45" fillId="37" borderId="13" xfId="125" applyNumberFormat="1" applyFont="1" applyFill="1" applyBorder="1" applyAlignment="1">
      <alignment horizontal="right" vertical="center"/>
    </xf>
    <xf numFmtId="4" fontId="45" fillId="37" borderId="13" xfId="125" applyNumberFormat="1" applyFont="1" applyFill="1" applyBorder="1" applyAlignment="1">
      <alignment vertical="center"/>
    </xf>
    <xf numFmtId="4" fontId="45" fillId="34" borderId="13" xfId="125" applyNumberFormat="1" applyFont="1" applyFill="1" applyBorder="1" applyAlignment="1">
      <alignment vertical="center"/>
    </xf>
    <xf numFmtId="0" fontId="45" fillId="36" borderId="13" xfId="125" applyFont="1" applyFill="1" applyBorder="1" applyAlignment="1">
      <alignment vertical="center" wrapText="1"/>
    </xf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center" wrapText="1"/>
    </xf>
    <xf numFmtId="4" fontId="6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4" fontId="8" fillId="0" borderId="13" xfId="0" applyNumberFormat="1" applyFont="1" applyBorder="1"/>
    <xf numFmtId="4" fontId="8" fillId="46" borderId="13" xfId="0" applyNumberFormat="1" applyFont="1" applyFill="1" applyBorder="1"/>
    <xf numFmtId="4" fontId="66" fillId="0" borderId="13" xfId="0" applyNumberFormat="1" applyFont="1" applyBorder="1" applyAlignment="1">
      <alignment horizontal="center" vertical="center" wrapText="1"/>
    </xf>
    <xf numFmtId="4" fontId="66" fillId="0" borderId="13" xfId="0" applyNumberFormat="1" applyFont="1" applyBorder="1" applyAlignment="1">
      <alignment horizontal="center" vertical="center"/>
    </xf>
    <xf numFmtId="4" fontId="66" fillId="47" borderId="13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 wrapText="1"/>
    </xf>
    <xf numFmtId="0" fontId="8" fillId="47" borderId="13" xfId="0" applyFont="1" applyFill="1" applyBorder="1" applyAlignment="1">
      <alignment horizontal="center"/>
    </xf>
    <xf numFmtId="0" fontId="8" fillId="46" borderId="13" xfId="0" applyFont="1" applyFill="1" applyBorder="1" applyAlignment="1">
      <alignment horizontal="center"/>
    </xf>
    <xf numFmtId="4" fontId="8" fillId="46" borderId="13" xfId="0" applyNumberFormat="1" applyFont="1" applyFill="1" applyBorder="1" applyAlignment="1">
      <alignment vertical="center"/>
    </xf>
    <xf numFmtId="164" fontId="68" fillId="34" borderId="13" xfId="0" applyNumberFormat="1" applyFont="1" applyFill="1" applyBorder="1" applyAlignment="1">
      <alignment vertical="center" wrapText="1"/>
    </xf>
    <xf numFmtId="3" fontId="71" fillId="34" borderId="13" xfId="0" applyNumberFormat="1" applyFont="1" applyFill="1" applyBorder="1" applyAlignment="1">
      <alignment horizontal="right" vertical="center" wrapText="1"/>
    </xf>
    <xf numFmtId="164" fontId="44" fillId="35" borderId="13" xfId="0" applyNumberFormat="1" applyFont="1" applyFill="1" applyBorder="1" applyAlignment="1">
      <alignment horizontal="right" vertical="center" wrapText="1"/>
    </xf>
    <xf numFmtId="164" fontId="68" fillId="28" borderId="13" xfId="0" applyNumberFormat="1" applyFont="1" applyFill="1" applyBorder="1" applyAlignment="1">
      <alignment horizontal="right" vertical="center" wrapText="1"/>
    </xf>
    <xf numFmtId="164" fontId="68" fillId="0" borderId="13" xfId="0" applyNumberFormat="1" applyFont="1" applyBorder="1" applyAlignment="1">
      <alignment vertical="center" wrapText="1"/>
    </xf>
    <xf numFmtId="164" fontId="72" fillId="34" borderId="13" xfId="0" applyNumberFormat="1" applyFont="1" applyFill="1" applyBorder="1" applyAlignment="1">
      <alignment vertical="center" wrapText="1"/>
    </xf>
    <xf numFmtId="164" fontId="72" fillId="28" borderId="13" xfId="0" applyNumberFormat="1" applyFont="1" applyFill="1" applyBorder="1" applyAlignment="1">
      <alignment horizontal="right" vertical="center" wrapText="1"/>
    </xf>
    <xf numFmtId="168" fontId="71" fillId="0" borderId="13" xfId="0" applyNumberFormat="1" applyFont="1" applyBorder="1" applyAlignment="1">
      <alignment wrapText="1"/>
    </xf>
    <xf numFmtId="168" fontId="71" fillId="0" borderId="13" xfId="0" applyNumberFormat="1" applyFont="1" applyBorder="1" applyAlignment="1">
      <alignment horizontal="center" vertical="center" wrapText="1"/>
    </xf>
    <xf numFmtId="164" fontId="68" fillId="34" borderId="13" xfId="0" applyNumberFormat="1" applyFont="1" applyFill="1" applyBorder="1" applyAlignment="1">
      <alignment horizontal="center" vertical="center" wrapText="1"/>
    </xf>
    <xf numFmtId="164" fontId="68" fillId="28" borderId="13" xfId="0" applyNumberFormat="1" applyFont="1" applyFill="1" applyBorder="1" applyAlignment="1">
      <alignment horizontal="center" vertical="center" wrapText="1"/>
    </xf>
    <xf numFmtId="164" fontId="68" fillId="0" borderId="13" xfId="0" applyNumberFormat="1" applyFont="1" applyBorder="1" applyAlignment="1">
      <alignment horizontal="center" vertical="center" wrapText="1"/>
    </xf>
    <xf numFmtId="164" fontId="68" fillId="34" borderId="13" xfId="0" applyNumberFormat="1" applyFont="1" applyFill="1" applyBorder="1" applyAlignment="1">
      <alignment horizontal="right" vertical="center" wrapText="1"/>
    </xf>
    <xf numFmtId="1" fontId="48" fillId="38" borderId="13" xfId="0" applyNumberFormat="1" applyFont="1" applyFill="1" applyBorder="1" applyAlignment="1">
      <alignment horizontal="center" vertical="center"/>
    </xf>
    <xf numFmtId="3" fontId="48" fillId="38" borderId="13" xfId="0" applyNumberFormat="1" applyFont="1" applyFill="1" applyBorder="1" applyAlignment="1">
      <alignment vertical="center" wrapText="1"/>
    </xf>
    <xf numFmtId="164" fontId="45" fillId="38" borderId="13" xfId="0" applyNumberFormat="1" applyFont="1" applyFill="1" applyBorder="1" applyAlignment="1">
      <alignment horizontal="right" vertical="center"/>
    </xf>
    <xf numFmtId="164" fontId="45" fillId="38" borderId="13" xfId="0" applyNumberFormat="1" applyFont="1" applyFill="1" applyBorder="1" applyAlignment="1">
      <alignment vertical="center"/>
    </xf>
    <xf numFmtId="49" fontId="66" fillId="34" borderId="13" xfId="0" applyNumberFormat="1" applyFont="1" applyFill="1" applyBorder="1" applyAlignment="1">
      <alignment horizontal="center" vertical="center" wrapText="1"/>
    </xf>
    <xf numFmtId="0" fontId="73" fillId="0" borderId="0" xfId="126" applyFont="1"/>
    <xf numFmtId="0" fontId="49" fillId="0" borderId="0" xfId="129" applyFont="1" applyAlignment="1">
      <alignment horizontal="left" vertical="center" wrapText="1"/>
    </xf>
    <xf numFmtId="0" fontId="49" fillId="0" borderId="0" xfId="131" applyFont="1" applyAlignment="1">
      <alignment horizontal="left"/>
    </xf>
    <xf numFmtId="0" fontId="12" fillId="0" borderId="0" xfId="128" applyFont="1" applyAlignment="1">
      <alignment horizontal="center"/>
    </xf>
    <xf numFmtId="0" fontId="12" fillId="0" borderId="0" xfId="128" applyFont="1" applyAlignment="1">
      <alignment horizontal="center" vertical="center"/>
    </xf>
    <xf numFmtId="0" fontId="48" fillId="0" borderId="13" xfId="128" applyFont="1" applyBorder="1" applyAlignment="1">
      <alignment horizontal="center"/>
    </xf>
    <xf numFmtId="0" fontId="13" fillId="0" borderId="13" xfId="128" applyFont="1" applyBorder="1" applyAlignment="1">
      <alignment horizontal="center" vertical="center" wrapText="1"/>
    </xf>
    <xf numFmtId="0" fontId="13" fillId="0" borderId="13" xfId="124" applyFont="1" applyBorder="1" applyAlignment="1">
      <alignment horizontal="center" vertical="center" wrapText="1"/>
    </xf>
    <xf numFmtId="0" fontId="49" fillId="0" borderId="13" xfId="124" applyFont="1" applyBorder="1" applyAlignment="1">
      <alignment horizontal="center" vertical="center" wrapText="1"/>
    </xf>
    <xf numFmtId="0" fontId="2" fillId="0" borderId="13" xfId="124" applyFont="1" applyBorder="1" applyAlignment="1">
      <alignment horizontal="center" vertical="center" wrapText="1"/>
    </xf>
    <xf numFmtId="0" fontId="45" fillId="36" borderId="13" xfId="0" applyFont="1" applyFill="1" applyBorder="1" applyAlignment="1">
      <alignment horizontal="center" vertical="center"/>
    </xf>
    <xf numFmtId="0" fontId="12" fillId="0" borderId="0" xfId="119" applyFont="1" applyAlignment="1">
      <alignment horizontal="center" vertical="center"/>
    </xf>
    <xf numFmtId="0" fontId="12" fillId="0" borderId="0" xfId="147" applyFont="1" applyAlignment="1">
      <alignment horizontal="center"/>
    </xf>
    <xf numFmtId="0" fontId="4" fillId="0" borderId="13" xfId="121" applyFont="1" applyBorder="1" applyAlignment="1">
      <alignment horizontal="center" vertical="center"/>
    </xf>
    <xf numFmtId="0" fontId="2" fillId="0" borderId="13" xfId="147" applyFont="1" applyBorder="1" applyAlignment="1">
      <alignment horizontal="center" vertical="center"/>
    </xf>
    <xf numFmtId="0" fontId="2" fillId="0" borderId="13" xfId="147" applyFont="1" applyBorder="1" applyAlignment="1">
      <alignment horizontal="center" vertical="center" wrapText="1"/>
    </xf>
    <xf numFmtId="0" fontId="4" fillId="0" borderId="17" xfId="121" applyFont="1" applyBorder="1" applyAlignment="1">
      <alignment horizontal="center" vertical="center"/>
    </xf>
    <xf numFmtId="0" fontId="4" fillId="0" borderId="18" xfId="121" applyFont="1" applyBorder="1" applyAlignment="1">
      <alignment horizontal="center" vertical="center"/>
    </xf>
    <xf numFmtId="0" fontId="4" fillId="0" borderId="19" xfId="121" applyFont="1" applyBorder="1" applyAlignment="1">
      <alignment horizontal="center" vertical="center"/>
    </xf>
    <xf numFmtId="164" fontId="2" fillId="0" borderId="13" xfId="124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49" fontId="14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49" fontId="14" fillId="0" borderId="13" xfId="132" applyNumberFormat="1" applyFont="1" applyBorder="1" applyAlignment="1">
      <alignment horizontal="center" vertical="center" wrapText="1"/>
    </xf>
    <xf numFmtId="0" fontId="14" fillId="0" borderId="13" xfId="132" applyFont="1" applyBorder="1" applyAlignment="1">
      <alignment horizontal="center" vertical="center" wrapText="1"/>
    </xf>
    <xf numFmtId="0" fontId="4" fillId="0" borderId="13" xfId="132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2" fontId="48" fillId="28" borderId="13" xfId="0" applyNumberFormat="1" applyFont="1" applyFill="1" applyBorder="1" applyAlignment="1">
      <alignment horizontal="center" vertical="center" wrapText="1"/>
    </xf>
    <xf numFmtId="0" fontId="48" fillId="0" borderId="13" xfId="0" applyFont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23" xfId="0" applyFont="1" applyBorder="1" applyAlignment="1">
      <alignment horizontal="right" wrapText="1"/>
    </xf>
    <xf numFmtId="0" fontId="66" fillId="0" borderId="0" xfId="0" applyFont="1" applyAlignment="1">
      <alignment horizontal="center"/>
    </xf>
    <xf numFmtId="0" fontId="66" fillId="0" borderId="13" xfId="0" applyFont="1" applyBorder="1" applyAlignment="1">
      <alignment horizontal="center" vertical="center"/>
    </xf>
    <xf numFmtId="0" fontId="66" fillId="0" borderId="13" xfId="0" applyFont="1" applyBorder="1" applyAlignment="1">
      <alignment horizontal="center" vertical="center" wrapText="1"/>
    </xf>
    <xf numFmtId="4" fontId="66" fillId="0" borderId="13" xfId="0" applyNumberFormat="1" applyFont="1" applyBorder="1" applyAlignment="1">
      <alignment horizontal="center"/>
    </xf>
    <xf numFmtId="14" fontId="2" fillId="0" borderId="15" xfId="124" applyNumberFormat="1" applyFont="1" applyBorder="1" applyAlignment="1">
      <alignment horizontal="center" vertical="center" wrapText="1"/>
    </xf>
    <xf numFmtId="0" fontId="2" fillId="0" borderId="16" xfId="124" applyFont="1" applyBorder="1" applyAlignment="1">
      <alignment horizontal="center" vertical="center" wrapText="1"/>
    </xf>
    <xf numFmtId="0" fontId="56" fillId="0" borderId="13" xfId="0" applyFont="1" applyBorder="1" applyAlignment="1">
      <alignment horizontal="center" vertical="center" wrapText="1"/>
    </xf>
    <xf numFmtId="0" fontId="10" fillId="0" borderId="0" xfId="129" applyFont="1" applyAlignment="1">
      <alignment horizontal="left" vertical="center" wrapText="1"/>
    </xf>
    <xf numFmtId="0" fontId="10" fillId="0" borderId="0" xfId="131" applyFont="1" applyAlignment="1">
      <alignment horizontal="left"/>
    </xf>
    <xf numFmtId="14" fontId="2" fillId="0" borderId="13" xfId="124" applyNumberFormat="1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 wrapText="1"/>
    </xf>
    <xf numFmtId="0" fontId="56" fillId="0" borderId="16" xfId="0" applyFont="1" applyBorder="1" applyAlignment="1">
      <alignment horizontal="center" vertical="center" wrapText="1"/>
    </xf>
    <xf numFmtId="1" fontId="2" fillId="0" borderId="13" xfId="147" applyNumberFormat="1" applyFont="1" applyBorder="1" applyAlignment="1">
      <alignment horizontal="center" vertical="center"/>
    </xf>
    <xf numFmtId="0" fontId="52" fillId="0" borderId="0" xfId="0" applyFont="1" applyAlignment="1">
      <alignment horizontal="center" vertical="top" wrapText="1"/>
    </xf>
  </cellXfs>
  <cellStyles count="157">
    <cellStyle name="”ќђќ‘ћ‚›‰" xfId="1" xr:uid="{00000000-0005-0000-0000-000000000000}"/>
    <cellStyle name="”љ‘ђћ‚ђќќ›‰" xfId="2" xr:uid="{00000000-0005-0000-0000-000001000000}"/>
    <cellStyle name="„…ќ…†ќ›‰" xfId="3" xr:uid="{00000000-0005-0000-0000-000002000000}"/>
    <cellStyle name="‡ђѓћ‹ћ‚ћљ1" xfId="4" xr:uid="{00000000-0005-0000-0000-000003000000}"/>
    <cellStyle name="‡ђѓћ‹ћ‚ћљ2" xfId="5" xr:uid="{00000000-0005-0000-0000-000004000000}"/>
    <cellStyle name="’ћѓћ‚›‰" xfId="6" xr:uid="{00000000-0005-0000-0000-000005000000}"/>
    <cellStyle name="20% — акцент1" xfId="7" builtinId="30" customBuiltin="1"/>
    <cellStyle name="20% - Акцент1 2" xfId="8" xr:uid="{00000000-0005-0000-0000-000007000000}"/>
    <cellStyle name="20% — акцент2" xfId="9" builtinId="34" customBuiltin="1"/>
    <cellStyle name="20% - Акцент2 2" xfId="10" xr:uid="{00000000-0005-0000-0000-000009000000}"/>
    <cellStyle name="20% — акцент3" xfId="11" builtinId="38" customBuiltin="1"/>
    <cellStyle name="20% - Акцент3 2" xfId="12" xr:uid="{00000000-0005-0000-0000-00000B000000}"/>
    <cellStyle name="20% — акцент4" xfId="13" builtinId="42" customBuiltin="1"/>
    <cellStyle name="20% - Акцент4 2" xfId="14" xr:uid="{00000000-0005-0000-0000-00000D000000}"/>
    <cellStyle name="20% — акцент5" xfId="15" builtinId="46" customBuiltin="1"/>
    <cellStyle name="20% - Акцент5 2" xfId="16" xr:uid="{00000000-0005-0000-0000-00000F000000}"/>
    <cellStyle name="20% — акцент6" xfId="17" builtinId="50" customBuiltin="1"/>
    <cellStyle name="20% - Акцент6 2" xfId="18" xr:uid="{00000000-0005-0000-0000-000011000000}"/>
    <cellStyle name="20% – Акцентування1" xfId="19" xr:uid="{00000000-0005-0000-0000-000012000000}"/>
    <cellStyle name="20% – Акцентування2" xfId="20" xr:uid="{00000000-0005-0000-0000-000013000000}"/>
    <cellStyle name="20% – Акцентування3" xfId="21" xr:uid="{00000000-0005-0000-0000-000014000000}"/>
    <cellStyle name="20% – Акцентування4" xfId="22" xr:uid="{00000000-0005-0000-0000-000015000000}"/>
    <cellStyle name="20% – Акцентування5" xfId="23" xr:uid="{00000000-0005-0000-0000-000016000000}"/>
    <cellStyle name="20% – Акцентування6" xfId="24" xr:uid="{00000000-0005-0000-0000-000017000000}"/>
    <cellStyle name="40% — акцент1" xfId="25" builtinId="31" customBuiltin="1"/>
    <cellStyle name="40% - Акцент1 2" xfId="26" xr:uid="{00000000-0005-0000-0000-000019000000}"/>
    <cellStyle name="40% — акцент2" xfId="27" builtinId="35" customBuiltin="1"/>
    <cellStyle name="40% - Акцент2 2" xfId="28" xr:uid="{00000000-0005-0000-0000-00001B000000}"/>
    <cellStyle name="40% — акцент3" xfId="29" builtinId="39" customBuiltin="1"/>
    <cellStyle name="40% - Акцент3 2" xfId="30" xr:uid="{00000000-0005-0000-0000-00001D000000}"/>
    <cellStyle name="40% — акцент4" xfId="31" builtinId="43" customBuiltin="1"/>
    <cellStyle name="40% - Акцент4 2" xfId="32" xr:uid="{00000000-0005-0000-0000-00001F000000}"/>
    <cellStyle name="40% — акцент5" xfId="33" builtinId="47" customBuiltin="1"/>
    <cellStyle name="40% - Акцент5 2" xfId="34" xr:uid="{00000000-0005-0000-0000-000021000000}"/>
    <cellStyle name="40% — акцент6" xfId="35" builtinId="51" customBuiltin="1"/>
    <cellStyle name="40% - Акцент6 2" xfId="36" xr:uid="{00000000-0005-0000-0000-000023000000}"/>
    <cellStyle name="40% – Акцентування1" xfId="37" xr:uid="{00000000-0005-0000-0000-000024000000}"/>
    <cellStyle name="40% – Акцентування2" xfId="38" xr:uid="{00000000-0005-0000-0000-000025000000}"/>
    <cellStyle name="40% – Акцентування3" xfId="39" xr:uid="{00000000-0005-0000-0000-000026000000}"/>
    <cellStyle name="40% – Акцентування4" xfId="40" xr:uid="{00000000-0005-0000-0000-000027000000}"/>
    <cellStyle name="40% – Акцентування5" xfId="41" xr:uid="{00000000-0005-0000-0000-000028000000}"/>
    <cellStyle name="40% – Акцентування6" xfId="42" xr:uid="{00000000-0005-0000-0000-000029000000}"/>
    <cellStyle name="60% — акцент1" xfId="43" builtinId="32" customBuiltin="1"/>
    <cellStyle name="60% - Акцент1 2" xfId="44" xr:uid="{00000000-0005-0000-0000-00002B000000}"/>
    <cellStyle name="60% — акцент2" xfId="45" builtinId="36" customBuiltin="1"/>
    <cellStyle name="60% - Акцент2 2" xfId="46" xr:uid="{00000000-0005-0000-0000-00002D000000}"/>
    <cellStyle name="60% — акцент3" xfId="47" builtinId="40" customBuiltin="1"/>
    <cellStyle name="60% - Акцент3 2" xfId="48" xr:uid="{00000000-0005-0000-0000-00002F000000}"/>
    <cellStyle name="60% — акцент4" xfId="49" builtinId="44" customBuiltin="1"/>
    <cellStyle name="60% - Акцент4 2" xfId="50" xr:uid="{00000000-0005-0000-0000-000031000000}"/>
    <cellStyle name="60% — акцент5" xfId="51" builtinId="48" customBuiltin="1"/>
    <cellStyle name="60% - Акцент5 2" xfId="52" xr:uid="{00000000-0005-0000-0000-000033000000}"/>
    <cellStyle name="60% — акцент6" xfId="53" builtinId="52" customBuiltin="1"/>
    <cellStyle name="60% - Акцент6 2" xfId="54" xr:uid="{00000000-0005-0000-0000-000035000000}"/>
    <cellStyle name="60% – Акцентування1" xfId="55" xr:uid="{00000000-0005-0000-0000-000036000000}"/>
    <cellStyle name="60% – Акцентування2" xfId="56" xr:uid="{00000000-0005-0000-0000-000037000000}"/>
    <cellStyle name="60% – Акцентування3" xfId="57" xr:uid="{00000000-0005-0000-0000-000038000000}"/>
    <cellStyle name="60% – Акцентування4" xfId="58" xr:uid="{00000000-0005-0000-0000-000039000000}"/>
    <cellStyle name="60% – Акцентування5" xfId="59" xr:uid="{00000000-0005-0000-0000-00003A000000}"/>
    <cellStyle name="60% – Акцентування6" xfId="60" xr:uid="{00000000-0005-0000-0000-00003B000000}"/>
    <cellStyle name="Normal_meresha_07" xfId="61" xr:uid="{00000000-0005-0000-0000-00003C000000}"/>
    <cellStyle name="Normal_Доходи" xfId="62" xr:uid="{00000000-0005-0000-0000-00003D000000}"/>
    <cellStyle name="Акцент1" xfId="63" builtinId="29" customBuiltin="1"/>
    <cellStyle name="Акцент1 2" xfId="64" xr:uid="{00000000-0005-0000-0000-00003F000000}"/>
    <cellStyle name="Акцент2" xfId="65" builtinId="33" customBuiltin="1"/>
    <cellStyle name="Акцент2 2" xfId="66" xr:uid="{00000000-0005-0000-0000-000041000000}"/>
    <cellStyle name="Акцент3" xfId="67" builtinId="37" customBuiltin="1"/>
    <cellStyle name="Акцент3 2" xfId="68" xr:uid="{00000000-0005-0000-0000-000043000000}"/>
    <cellStyle name="Акцент4" xfId="69" builtinId="41" customBuiltin="1"/>
    <cellStyle name="Акцент4 2" xfId="70" xr:uid="{00000000-0005-0000-0000-000045000000}"/>
    <cellStyle name="Акцент5" xfId="71" builtinId="45" customBuiltin="1"/>
    <cellStyle name="Акцент5 2" xfId="72" xr:uid="{00000000-0005-0000-0000-000047000000}"/>
    <cellStyle name="Акцент6" xfId="73" builtinId="49" customBuiltin="1"/>
    <cellStyle name="Акцент6 2" xfId="74" xr:uid="{00000000-0005-0000-0000-000049000000}"/>
    <cellStyle name="Акцентування1" xfId="75" xr:uid="{00000000-0005-0000-0000-00004A000000}"/>
    <cellStyle name="Акцентування2" xfId="76" xr:uid="{00000000-0005-0000-0000-00004B000000}"/>
    <cellStyle name="Акцентування3" xfId="77" xr:uid="{00000000-0005-0000-0000-00004C000000}"/>
    <cellStyle name="Акцентування4" xfId="78" xr:uid="{00000000-0005-0000-0000-00004D000000}"/>
    <cellStyle name="Акцентування5" xfId="79" xr:uid="{00000000-0005-0000-0000-00004E000000}"/>
    <cellStyle name="Акцентування6" xfId="80" xr:uid="{00000000-0005-0000-0000-00004F000000}"/>
    <cellStyle name="Ввід" xfId="81" xr:uid="{00000000-0005-0000-0000-000050000000}"/>
    <cellStyle name="Ввод  2" xfId="82" xr:uid="{00000000-0005-0000-0000-000051000000}"/>
    <cellStyle name="Вывод" xfId="142" builtinId="21" customBuiltin="1"/>
    <cellStyle name="Вывод 2" xfId="83" xr:uid="{00000000-0005-0000-0000-000053000000}"/>
    <cellStyle name="Вычисление" xfId="117" builtinId="22" customBuiltin="1"/>
    <cellStyle name="Вычисление 2" xfId="84" xr:uid="{00000000-0005-0000-0000-000055000000}"/>
    <cellStyle name="Добре" xfId="85" xr:uid="{00000000-0005-0000-0000-000056000000}"/>
    <cellStyle name="Заголовок 1" xfId="86" builtinId="16" customBuiltin="1"/>
    <cellStyle name="Заголовок 2" xfId="87" builtinId="17" customBuiltin="1"/>
    <cellStyle name="Заголовок 3" xfId="88" builtinId="18" customBuiltin="1"/>
    <cellStyle name="Заголовок 4" xfId="89" builtinId="19" customBuiltin="1"/>
    <cellStyle name="Звичайний 10" xfId="90" xr:uid="{00000000-0005-0000-0000-00005B000000}"/>
    <cellStyle name="Звичайний 11" xfId="91" xr:uid="{00000000-0005-0000-0000-00005C000000}"/>
    <cellStyle name="Звичайний 12" xfId="92" xr:uid="{00000000-0005-0000-0000-00005D000000}"/>
    <cellStyle name="Звичайний 13" xfId="93" xr:uid="{00000000-0005-0000-0000-00005E000000}"/>
    <cellStyle name="Звичайний 14" xfId="94" xr:uid="{00000000-0005-0000-0000-00005F000000}"/>
    <cellStyle name="Звичайний 15" xfId="95" xr:uid="{00000000-0005-0000-0000-000060000000}"/>
    <cellStyle name="Звичайний 16" xfId="96" xr:uid="{00000000-0005-0000-0000-000061000000}"/>
    <cellStyle name="Звичайний 17" xfId="97" xr:uid="{00000000-0005-0000-0000-000062000000}"/>
    <cellStyle name="Звичайний 18" xfId="98" xr:uid="{00000000-0005-0000-0000-000063000000}"/>
    <cellStyle name="Звичайний 19" xfId="99" xr:uid="{00000000-0005-0000-0000-000064000000}"/>
    <cellStyle name="Звичайний 2" xfId="100" xr:uid="{00000000-0005-0000-0000-000065000000}"/>
    <cellStyle name="Звичайний 20" xfId="101" xr:uid="{00000000-0005-0000-0000-000066000000}"/>
    <cellStyle name="Звичайний 22" xfId="156" xr:uid="{A7274B50-44F1-4246-B2D2-02B58E59966F}"/>
    <cellStyle name="Звичайний 3" xfId="102" xr:uid="{00000000-0005-0000-0000-000067000000}"/>
    <cellStyle name="Звичайний 4" xfId="103" xr:uid="{00000000-0005-0000-0000-000068000000}"/>
    <cellStyle name="Звичайний 5" xfId="104" xr:uid="{00000000-0005-0000-0000-000069000000}"/>
    <cellStyle name="Звичайний 6" xfId="105" xr:uid="{00000000-0005-0000-0000-00006A000000}"/>
    <cellStyle name="Звичайний 7" xfId="106" xr:uid="{00000000-0005-0000-0000-00006B000000}"/>
    <cellStyle name="Звичайний 8" xfId="107" xr:uid="{00000000-0005-0000-0000-00006C000000}"/>
    <cellStyle name="Звичайний 9" xfId="108" xr:uid="{00000000-0005-0000-0000-00006D000000}"/>
    <cellStyle name="Звичайний_Додаток _ 3 зм_ни 4575" xfId="109" xr:uid="{00000000-0005-0000-0000-00006E000000}"/>
    <cellStyle name="Зв'язана клітинка" xfId="144" xr:uid="{00000000-0005-0000-0000-00006F000000}"/>
    <cellStyle name="Итог" xfId="136" builtinId="25" customBuiltin="1"/>
    <cellStyle name="Итог 2" xfId="110" xr:uid="{00000000-0005-0000-0000-000071000000}"/>
    <cellStyle name="Контрольна клітинка" xfId="111" xr:uid="{00000000-0005-0000-0000-000072000000}"/>
    <cellStyle name="Контрольная ячейка 2" xfId="112" xr:uid="{00000000-0005-0000-0000-000073000000}"/>
    <cellStyle name="Назва" xfId="113" xr:uid="{00000000-0005-0000-0000-000074000000}"/>
    <cellStyle name="Название 2" xfId="114" xr:uid="{00000000-0005-0000-0000-000075000000}"/>
    <cellStyle name="Нейтральный" xfId="115" builtinId="28" customBuiltin="1"/>
    <cellStyle name="Нейтральный 2" xfId="116" xr:uid="{00000000-0005-0000-0000-000077000000}"/>
    <cellStyle name="Обычный" xfId="0" builtinId="0"/>
    <cellStyle name="Обычный 2" xfId="118" xr:uid="{00000000-0005-0000-0000-000079000000}"/>
    <cellStyle name="Обычный 8" xfId="119" xr:uid="{00000000-0005-0000-0000-00007A000000}"/>
    <cellStyle name="Обычный__tmp_73605456264369." xfId="120" xr:uid="{00000000-0005-0000-0000-00007B000000}"/>
    <cellStyle name="Обычный__tmp_73606750015329." xfId="121" xr:uid="{00000000-0005-0000-0000-00007C000000}"/>
    <cellStyle name="Обычный__tmp_73644435022141." xfId="122" xr:uid="{00000000-0005-0000-0000-00007D000000}"/>
    <cellStyle name="Обычный_shabl_dod" xfId="123" xr:uid="{00000000-0005-0000-0000-00007E000000}"/>
    <cellStyle name="Обычный_ZV1PIV98" xfId="124" xr:uid="{00000000-0005-0000-0000-00007F000000}"/>
    <cellStyle name="Обычный_видатки" xfId="125" xr:uid="{00000000-0005-0000-0000-000080000000}"/>
    <cellStyle name="Обычный_видатки1" xfId="126" xr:uid="{00000000-0005-0000-0000-000081000000}"/>
    <cellStyle name="Обычный_Виконання за І квартал 2010 року" xfId="127" xr:uid="{00000000-0005-0000-0000-000082000000}"/>
    <cellStyle name="Обычный_Виконання за І квартал 2012 року" xfId="128" xr:uid="{00000000-0005-0000-0000-000083000000}"/>
    <cellStyle name="Обычный_Додатки 3,5,6 на 2021 рік для ОТГ" xfId="129" xr:uid="{00000000-0005-0000-0000-000084000000}"/>
    <cellStyle name="Обычный_додатки до рішення за 22.02.2018" xfId="130" xr:uid="{00000000-0005-0000-0000-000085000000}"/>
    <cellStyle name="Обычный_додатки до рішення нова редакція" xfId="131" xr:uid="{00000000-0005-0000-0000-000086000000}"/>
    <cellStyle name="Обычный_звіт на 01.04.2019" xfId="132" xr:uid="{00000000-0005-0000-0000-000087000000}"/>
    <cellStyle name="Обычный_Звіт на 01.07.2019" xfId="133" xr:uid="{00000000-0005-0000-0000-000088000000}"/>
    <cellStyle name="Обычный_Звіт на 01.10.2019" xfId="134" xr:uid="{00000000-0005-0000-0000-000089000000}"/>
    <cellStyle name="Обычный_порівняння" xfId="135" xr:uid="{00000000-0005-0000-0000-00008A000000}"/>
    <cellStyle name="Плохой" xfId="138" builtinId="27" customBuiltin="1"/>
    <cellStyle name="Плохой 2" xfId="137" xr:uid="{00000000-0005-0000-0000-00008C000000}"/>
    <cellStyle name="Пояснение" xfId="148" builtinId="53" customBuiltin="1"/>
    <cellStyle name="Пояснение 2" xfId="139" xr:uid="{00000000-0005-0000-0000-00008E000000}"/>
    <cellStyle name="Примечание" xfId="141" builtinId="10" customBuiltin="1"/>
    <cellStyle name="Примечание 2" xfId="140" xr:uid="{00000000-0005-0000-0000-000090000000}"/>
    <cellStyle name="Результат 1" xfId="143" xr:uid="{00000000-0005-0000-0000-000091000000}"/>
    <cellStyle name="Связанная ячейка 2" xfId="145" xr:uid="{00000000-0005-0000-0000-000092000000}"/>
    <cellStyle name="Середній" xfId="146" xr:uid="{00000000-0005-0000-0000-000093000000}"/>
    <cellStyle name="Стиль 1" xfId="147" xr:uid="{00000000-0005-0000-0000-000094000000}"/>
    <cellStyle name="Текст попередження" xfId="149" xr:uid="{00000000-0005-0000-0000-000095000000}"/>
    <cellStyle name="Текст предупреждения 2" xfId="150" xr:uid="{00000000-0005-0000-0000-000096000000}"/>
    <cellStyle name="Тысячи [0]_Розподіл (2)" xfId="151" xr:uid="{00000000-0005-0000-0000-000097000000}"/>
    <cellStyle name="Тысячи_Розподіл (2)" xfId="152" xr:uid="{00000000-0005-0000-0000-000098000000}"/>
    <cellStyle name="Хороший" xfId="153" builtinId="26" customBuiltin="1"/>
    <cellStyle name="Хороший 2" xfId="154" xr:uid="{00000000-0005-0000-0000-00009A000000}"/>
    <cellStyle name="Џђћ–…ќ’ќ›‰" xfId="155" xr:uid="{00000000-0005-0000-0000-00009B000000}"/>
  </cellStyles>
  <dxfs count="32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1088;&#1110;&#1095;&#1085;&#1080;&#1081;%20&#1079;&#1074;&#1110;&#1090;%20&#1079;&#1072;%202025%20&#1088;&#1110;&#1082;\&#1044;&#1086;&#1076;&#1072;&#1090;&#1082;&#1080;%20&#1076;&#1086;%20&#1079;&#1074;&#1110;&#1090;&#1091;%202025%20&#1088;&#1110;&#1082;.xlsx" TargetMode="External"/><Relationship Id="rId1" Type="http://schemas.openxmlformats.org/officeDocument/2006/relationships/externalLinkPath" Target="file:///F:\&#1088;&#1110;&#1095;&#1085;&#1080;&#1081;%20&#1079;&#1074;&#1110;&#1090;%20&#1079;&#1072;%202025%20&#1088;&#1110;&#1082;\&#1044;&#1086;&#1076;&#1072;&#1090;&#1082;&#1080;%20&#1076;&#1086;%20&#1079;&#1074;&#1110;&#1090;&#1091;%202025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Доходи"/>
      <sheetName val="Видатки"/>
      <sheetName val="Кредитування"/>
      <sheetName val="джерела"/>
      <sheetName val="Програми (2)"/>
      <sheetName val="порівняння"/>
      <sheetName val="Порівняння з,ф"/>
      <sheetName val="Порівняння с.ф"/>
      <sheetName val="Субвенції залишки"/>
    </sheetNames>
    <sheetDataSet>
      <sheetData sheetId="0">
        <row r="55">
          <cell r="G5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K117"/>
  <sheetViews>
    <sheetView showZeros="0" workbookViewId="0">
      <pane xSplit="2" ySplit="9" topLeftCell="C86" activePane="bottomRight" state="frozen"/>
      <selection pane="topRight" activeCell="C1" sqref="C1"/>
      <selection pane="bottomLeft" activeCell="A10" sqref="A10"/>
      <selection pane="bottomRight" activeCell="I2" sqref="I2:J2"/>
    </sheetView>
  </sheetViews>
  <sheetFormatPr defaultRowHeight="12.75" x14ac:dyDescent="0.2"/>
  <cols>
    <col min="1" max="1" width="10.140625" customWidth="1"/>
    <col min="2" max="2" width="40" style="1" customWidth="1"/>
    <col min="3" max="3" width="17.140625" customWidth="1"/>
    <col min="4" max="4" width="16.7109375" customWidth="1"/>
    <col min="5" max="5" width="10.42578125" customWidth="1"/>
    <col min="6" max="6" width="17" customWidth="1"/>
    <col min="7" max="7" width="15.28515625" customWidth="1"/>
    <col min="8" max="8" width="10" customWidth="1"/>
    <col min="9" max="9" width="17.28515625" customWidth="1"/>
    <col min="10" max="10" width="16.5703125" customWidth="1"/>
    <col min="11" max="11" width="8.28515625" customWidth="1"/>
  </cols>
  <sheetData>
    <row r="1" spans="1:11" ht="51.75" customHeight="1" x14ac:dyDescent="0.2">
      <c r="I1" s="361" t="s">
        <v>659</v>
      </c>
      <c r="J1" s="361"/>
    </row>
    <row r="2" spans="1:11" ht="18" customHeight="1" x14ac:dyDescent="0.2">
      <c r="I2" s="362" t="s">
        <v>666</v>
      </c>
      <c r="J2" s="362"/>
    </row>
    <row r="4" spans="1:11" ht="15.75" x14ac:dyDescent="0.25">
      <c r="A4" s="372" t="s">
        <v>449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</row>
    <row r="5" spans="1:11" ht="15.75" x14ac:dyDescent="0.25">
      <c r="A5" s="372" t="s">
        <v>421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</row>
    <row r="6" spans="1:11" x14ac:dyDescent="0.2">
      <c r="K6" s="151" t="s">
        <v>5</v>
      </c>
    </row>
    <row r="7" spans="1:11" ht="11.45" customHeight="1" x14ac:dyDescent="0.2">
      <c r="A7" s="374" t="s">
        <v>156</v>
      </c>
      <c r="B7" s="375" t="s">
        <v>157</v>
      </c>
      <c r="C7" s="373" t="s">
        <v>158</v>
      </c>
      <c r="D7" s="373"/>
      <c r="E7" s="373"/>
      <c r="F7" s="376" t="s">
        <v>159</v>
      </c>
      <c r="G7" s="377"/>
      <c r="H7" s="378"/>
      <c r="I7" s="373" t="s">
        <v>160</v>
      </c>
      <c r="J7" s="373"/>
      <c r="K7" s="373"/>
    </row>
    <row r="8" spans="1:11" ht="28.15" customHeight="1" x14ac:dyDescent="0.2">
      <c r="A8" s="374"/>
      <c r="B8" s="375"/>
      <c r="C8" s="369" t="s">
        <v>450</v>
      </c>
      <c r="D8" s="369" t="s">
        <v>161</v>
      </c>
      <c r="E8" s="369" t="s">
        <v>162</v>
      </c>
      <c r="F8" s="369" t="s">
        <v>451</v>
      </c>
      <c r="G8" s="369" t="s">
        <v>161</v>
      </c>
      <c r="H8" s="369" t="s">
        <v>162</v>
      </c>
      <c r="I8" s="369" t="s">
        <v>452</v>
      </c>
      <c r="J8" s="369" t="s">
        <v>161</v>
      </c>
      <c r="K8" s="369" t="s">
        <v>163</v>
      </c>
    </row>
    <row r="9" spans="1:11" ht="33" customHeight="1" x14ac:dyDescent="0.2">
      <c r="A9" s="374"/>
      <c r="B9" s="375"/>
      <c r="C9" s="369"/>
      <c r="D9" s="369"/>
      <c r="E9" s="369"/>
      <c r="F9" s="369"/>
      <c r="G9" s="369"/>
      <c r="H9" s="369"/>
      <c r="I9" s="369"/>
      <c r="J9" s="369"/>
      <c r="K9" s="369"/>
    </row>
    <row r="10" spans="1:11" s="2" customFormat="1" ht="24" customHeight="1" x14ac:dyDescent="0.2">
      <c r="A10" s="355">
        <v>10000000</v>
      </c>
      <c r="B10" s="356" t="s">
        <v>30</v>
      </c>
      <c r="C10" s="304">
        <f>C11+C18+C25+C33+C50</f>
        <v>51682900</v>
      </c>
      <c r="D10" s="304">
        <v>55099446.740000002</v>
      </c>
      <c r="E10" s="304">
        <v>106.6</v>
      </c>
      <c r="F10" s="304">
        <v>25000</v>
      </c>
      <c r="G10" s="304">
        <f>G11+G18+G25+G33+G50</f>
        <v>12120.88</v>
      </c>
      <c r="H10" s="357">
        <v>48.5</v>
      </c>
      <c r="I10" s="305">
        <f t="shared" ref="I10:J21" si="0">C10+F10</f>
        <v>51707900</v>
      </c>
      <c r="J10" s="305">
        <f t="shared" si="0"/>
        <v>55111567.620000005</v>
      </c>
      <c r="K10" s="358">
        <f>IF(I10=0,0,J10/I10*100)</f>
        <v>106.58249052852659</v>
      </c>
    </row>
    <row r="11" spans="1:11" s="2" customFormat="1" ht="27" customHeight="1" x14ac:dyDescent="0.2">
      <c r="A11" s="83">
        <v>11000000</v>
      </c>
      <c r="B11" s="84" t="s">
        <v>31</v>
      </c>
      <c r="C11" s="164">
        <f>C12</f>
        <v>30264900</v>
      </c>
      <c r="D11" s="307">
        <v>33159217.510000002</v>
      </c>
      <c r="E11" s="164">
        <v>109.6</v>
      </c>
      <c r="F11" s="164">
        <f>F12+F21</f>
        <v>0</v>
      </c>
      <c r="G11" s="164">
        <f>G12+G21</f>
        <v>0</v>
      </c>
      <c r="H11" s="162">
        <f t="shared" ref="H11:H82" si="1">IF(F11=0,0,G11/F11*100)</f>
        <v>0</v>
      </c>
      <c r="I11" s="161">
        <f t="shared" si="0"/>
        <v>30264900</v>
      </c>
      <c r="J11" s="161">
        <f t="shared" si="0"/>
        <v>33159217.510000002</v>
      </c>
      <c r="K11" s="306">
        <f t="shared" ref="K11:K82" si="2">IF(I11=0,0,J11/I11*100)</f>
        <v>109.56328125980923</v>
      </c>
    </row>
    <row r="12" spans="1:11" s="2" customFormat="1" ht="18.600000000000001" customHeight="1" x14ac:dyDescent="0.2">
      <c r="A12" s="83">
        <v>11010000</v>
      </c>
      <c r="B12" s="88" t="s">
        <v>32</v>
      </c>
      <c r="C12" s="164">
        <f>SUM(C13+C14+C15+C16+C17)</f>
        <v>30264900</v>
      </c>
      <c r="D12" s="307">
        <v>33159217.510000002</v>
      </c>
      <c r="E12" s="162">
        <f t="shared" ref="E12:E41" si="3">D12/C12*100</f>
        <v>109.56328125980923</v>
      </c>
      <c r="F12" s="164">
        <f>SUM(F13:F20)</f>
        <v>0</v>
      </c>
      <c r="G12" s="164">
        <f>SUM(G13:G20)</f>
        <v>0</v>
      </c>
      <c r="H12" s="162">
        <f t="shared" si="1"/>
        <v>0</v>
      </c>
      <c r="I12" s="161">
        <f t="shared" si="0"/>
        <v>30264900</v>
      </c>
      <c r="J12" s="161">
        <f t="shared" si="0"/>
        <v>33159217.510000002</v>
      </c>
      <c r="K12" s="306">
        <f t="shared" si="2"/>
        <v>109.56328125980923</v>
      </c>
    </row>
    <row r="13" spans="1:11" ht="39" customHeight="1" x14ac:dyDescent="0.2">
      <c r="A13" s="89">
        <v>11010100</v>
      </c>
      <c r="B13" s="53" t="s">
        <v>167</v>
      </c>
      <c r="C13" s="90">
        <v>28474900</v>
      </c>
      <c r="D13" s="202">
        <v>31144412.530000001</v>
      </c>
      <c r="E13" s="91">
        <f t="shared" si="3"/>
        <v>109.37496718162312</v>
      </c>
      <c r="F13" s="92"/>
      <c r="G13" s="92"/>
      <c r="H13" s="91">
        <f t="shared" si="1"/>
        <v>0</v>
      </c>
      <c r="I13" s="92">
        <f t="shared" si="0"/>
        <v>28474900</v>
      </c>
      <c r="J13" s="92">
        <f t="shared" si="0"/>
        <v>31144412.530000001</v>
      </c>
      <c r="K13" s="93">
        <f t="shared" si="2"/>
        <v>109.37496718162312</v>
      </c>
    </row>
    <row r="14" spans="1:11" ht="45" customHeight="1" x14ac:dyDescent="0.2">
      <c r="A14" s="89">
        <v>11010400</v>
      </c>
      <c r="B14" s="53" t="s">
        <v>168</v>
      </c>
      <c r="C14" s="90">
        <v>1000000</v>
      </c>
      <c r="D14" s="202">
        <v>1136088.24</v>
      </c>
      <c r="E14" s="91">
        <f t="shared" si="3"/>
        <v>113.60882400000001</v>
      </c>
      <c r="F14" s="92"/>
      <c r="G14" s="92"/>
      <c r="H14" s="91">
        <f t="shared" si="1"/>
        <v>0</v>
      </c>
      <c r="I14" s="92">
        <f t="shared" si="0"/>
        <v>1000000</v>
      </c>
      <c r="J14" s="92">
        <f t="shared" si="0"/>
        <v>1136088.24</v>
      </c>
      <c r="K14" s="93">
        <f t="shared" si="2"/>
        <v>113.60882400000001</v>
      </c>
    </row>
    <row r="15" spans="1:11" ht="41.25" customHeight="1" x14ac:dyDescent="0.2">
      <c r="A15" s="51">
        <v>11010500</v>
      </c>
      <c r="B15" s="54" t="s">
        <v>169</v>
      </c>
      <c r="C15" s="90">
        <v>440000</v>
      </c>
      <c r="D15" s="202">
        <v>570552.30000000005</v>
      </c>
      <c r="E15" s="91">
        <f t="shared" si="3"/>
        <v>129.67097727272727</v>
      </c>
      <c r="F15" s="92"/>
      <c r="G15" s="92"/>
      <c r="H15" s="91">
        <f t="shared" si="1"/>
        <v>0</v>
      </c>
      <c r="I15" s="92">
        <f t="shared" si="0"/>
        <v>440000</v>
      </c>
      <c r="J15" s="92">
        <f t="shared" si="0"/>
        <v>570552.30000000005</v>
      </c>
      <c r="K15" s="93">
        <f t="shared" si="2"/>
        <v>129.67097727272727</v>
      </c>
    </row>
    <row r="16" spans="1:11" ht="42" customHeight="1" x14ac:dyDescent="0.2">
      <c r="A16" s="51">
        <v>11011300</v>
      </c>
      <c r="B16" s="54" t="s">
        <v>362</v>
      </c>
      <c r="C16" s="90">
        <v>300000</v>
      </c>
      <c r="D16" s="202">
        <v>308164.44</v>
      </c>
      <c r="E16" s="91">
        <f t="shared" si="3"/>
        <v>102.72148000000001</v>
      </c>
      <c r="F16" s="92"/>
      <c r="G16" s="92"/>
      <c r="H16" s="91">
        <f t="shared" si="1"/>
        <v>0</v>
      </c>
      <c r="I16" s="92">
        <f t="shared" si="0"/>
        <v>300000</v>
      </c>
      <c r="J16" s="92">
        <f t="shared" si="0"/>
        <v>308164.44</v>
      </c>
      <c r="K16" s="93">
        <f t="shared" si="2"/>
        <v>102.72148000000001</v>
      </c>
    </row>
    <row r="17" spans="1:11" ht="39" customHeight="1" x14ac:dyDescent="0.2">
      <c r="A17" s="51">
        <v>11011500</v>
      </c>
      <c r="B17" s="54" t="s">
        <v>453</v>
      </c>
      <c r="C17" s="90">
        <v>50000</v>
      </c>
      <c r="D17" s="202">
        <v>0</v>
      </c>
      <c r="E17" s="91">
        <f t="shared" si="3"/>
        <v>0</v>
      </c>
      <c r="F17" s="92"/>
      <c r="G17" s="92"/>
      <c r="H17" s="91"/>
      <c r="I17" s="92">
        <f t="shared" si="0"/>
        <v>50000</v>
      </c>
      <c r="J17" s="92">
        <f t="shared" si="0"/>
        <v>0</v>
      </c>
      <c r="K17" s="93">
        <f t="shared" si="2"/>
        <v>0</v>
      </c>
    </row>
    <row r="18" spans="1:11" s="2" customFormat="1" ht="29.25" customHeight="1" x14ac:dyDescent="0.2">
      <c r="A18" s="83">
        <v>13000000</v>
      </c>
      <c r="B18" s="84" t="s">
        <v>170</v>
      </c>
      <c r="C18" s="164">
        <f>C19+C23</f>
        <v>67000</v>
      </c>
      <c r="D18" s="307">
        <f>D19+D23+D22</f>
        <v>60446.34</v>
      </c>
      <c r="E18" s="162">
        <f t="shared" si="3"/>
        <v>90.218417910447755</v>
      </c>
      <c r="F18" s="161"/>
      <c r="G18" s="161"/>
      <c r="H18" s="162">
        <f t="shared" si="1"/>
        <v>0</v>
      </c>
      <c r="I18" s="161">
        <f t="shared" si="0"/>
        <v>67000</v>
      </c>
      <c r="J18" s="161">
        <f t="shared" si="0"/>
        <v>60446.34</v>
      </c>
      <c r="K18" s="306">
        <f t="shared" si="2"/>
        <v>90.218417910447755</v>
      </c>
    </row>
    <row r="19" spans="1:11" ht="30" customHeight="1" x14ac:dyDescent="0.2">
      <c r="A19" s="83">
        <v>13010000</v>
      </c>
      <c r="B19" s="88" t="s">
        <v>171</v>
      </c>
      <c r="C19" s="161">
        <f>C20+C21</f>
        <v>57000</v>
      </c>
      <c r="D19" s="308">
        <f>D20+D21</f>
        <v>44897.36</v>
      </c>
      <c r="E19" s="162">
        <f t="shared" si="3"/>
        <v>78.767298245614043</v>
      </c>
      <c r="F19" s="161"/>
      <c r="G19" s="161"/>
      <c r="H19" s="162">
        <f t="shared" si="1"/>
        <v>0</v>
      </c>
      <c r="I19" s="161">
        <f t="shared" si="0"/>
        <v>57000</v>
      </c>
      <c r="J19" s="161">
        <f t="shared" si="0"/>
        <v>44897.36</v>
      </c>
      <c r="K19" s="306">
        <f t="shared" si="2"/>
        <v>78.767298245614043</v>
      </c>
    </row>
    <row r="20" spans="1:11" ht="47.25" customHeight="1" x14ac:dyDescent="0.2">
      <c r="A20" s="89">
        <v>13010100</v>
      </c>
      <c r="B20" s="54" t="s">
        <v>172</v>
      </c>
      <c r="C20" s="90">
        <v>50000</v>
      </c>
      <c r="D20" s="202">
        <v>40777.61</v>
      </c>
      <c r="E20" s="91">
        <f t="shared" si="3"/>
        <v>81.555220000000006</v>
      </c>
      <c r="F20" s="92"/>
      <c r="G20" s="92"/>
      <c r="H20" s="91">
        <f t="shared" si="1"/>
        <v>0</v>
      </c>
      <c r="I20" s="92">
        <f t="shared" si="0"/>
        <v>50000</v>
      </c>
      <c r="J20" s="92">
        <f t="shared" si="0"/>
        <v>40777.61</v>
      </c>
      <c r="K20" s="93">
        <f t="shared" si="2"/>
        <v>81.555220000000006</v>
      </c>
    </row>
    <row r="21" spans="1:11" ht="24" customHeight="1" x14ac:dyDescent="0.2">
      <c r="A21" s="89">
        <v>13010200</v>
      </c>
      <c r="B21" s="94" t="s">
        <v>173</v>
      </c>
      <c r="C21" s="90">
        <v>7000</v>
      </c>
      <c r="D21" s="202">
        <v>4119.75</v>
      </c>
      <c r="E21" s="91">
        <f t="shared" si="3"/>
        <v>58.853571428571428</v>
      </c>
      <c r="F21" s="164">
        <f>SUM(F23:F33)</f>
        <v>0</v>
      </c>
      <c r="G21" s="164">
        <f>SUM(G23:G33)</f>
        <v>0</v>
      </c>
      <c r="H21" s="162">
        <f t="shared" si="1"/>
        <v>0</v>
      </c>
      <c r="I21" s="92">
        <f t="shared" si="0"/>
        <v>7000</v>
      </c>
      <c r="J21" s="92">
        <f t="shared" si="0"/>
        <v>4119.75</v>
      </c>
      <c r="K21" s="93">
        <f t="shared" si="2"/>
        <v>58.853571428571428</v>
      </c>
    </row>
    <row r="22" spans="1:11" ht="29.25" customHeight="1" x14ac:dyDescent="0.2">
      <c r="A22" s="89">
        <v>13020200</v>
      </c>
      <c r="B22" s="94" t="s">
        <v>454</v>
      </c>
      <c r="C22" s="90"/>
      <c r="D22" s="202">
        <v>4600</v>
      </c>
      <c r="E22" s="91"/>
      <c r="F22" s="164"/>
      <c r="G22" s="164"/>
      <c r="H22" s="162"/>
      <c r="I22" s="92"/>
      <c r="J22" s="92">
        <v>4600</v>
      </c>
      <c r="K22" s="93"/>
    </row>
    <row r="23" spans="1:11" x14ac:dyDescent="0.2">
      <c r="A23" s="83">
        <v>13030000</v>
      </c>
      <c r="B23" s="88" t="s">
        <v>174</v>
      </c>
      <c r="C23" s="164">
        <f>C24</f>
        <v>10000</v>
      </c>
      <c r="D23" s="307">
        <f>D24</f>
        <v>10948.98</v>
      </c>
      <c r="E23" s="162">
        <f t="shared" si="3"/>
        <v>109.48979999999999</v>
      </c>
      <c r="F23" s="161"/>
      <c r="G23" s="161"/>
      <c r="H23" s="162">
        <f t="shared" si="1"/>
        <v>0</v>
      </c>
      <c r="I23" s="161">
        <f t="shared" ref="I23:J34" si="4">C23+F23</f>
        <v>10000</v>
      </c>
      <c r="J23" s="161">
        <f>D23</f>
        <v>10948.98</v>
      </c>
      <c r="K23" s="306">
        <f t="shared" si="2"/>
        <v>109.48979999999999</v>
      </c>
    </row>
    <row r="24" spans="1:11" ht="36.6" customHeight="1" x14ac:dyDescent="0.2">
      <c r="A24" s="89">
        <v>13030100</v>
      </c>
      <c r="B24" s="54" t="s">
        <v>175</v>
      </c>
      <c r="C24" s="90">
        <v>10000</v>
      </c>
      <c r="D24" s="202">
        <v>10948.98</v>
      </c>
      <c r="E24" s="91">
        <f t="shared" si="3"/>
        <v>109.48979999999999</v>
      </c>
      <c r="F24" s="92"/>
      <c r="G24" s="92"/>
      <c r="H24" s="91">
        <f t="shared" si="1"/>
        <v>0</v>
      </c>
      <c r="I24" s="161">
        <f t="shared" si="4"/>
        <v>10000</v>
      </c>
      <c r="J24" s="92">
        <f t="shared" si="4"/>
        <v>10948.98</v>
      </c>
      <c r="K24" s="93">
        <f t="shared" si="2"/>
        <v>109.48979999999999</v>
      </c>
    </row>
    <row r="25" spans="1:11" ht="13.15" customHeight="1" x14ac:dyDescent="0.2">
      <c r="A25" s="83">
        <v>14000000</v>
      </c>
      <c r="B25" s="88" t="s">
        <v>176</v>
      </c>
      <c r="C25" s="307">
        <f>C26+C28+C30</f>
        <v>7050000</v>
      </c>
      <c r="D25" s="307">
        <f>D26+D28+D30</f>
        <v>8161847.1099999994</v>
      </c>
      <c r="E25" s="162">
        <f t="shared" si="3"/>
        <v>115.77088099290779</v>
      </c>
      <c r="F25" s="161"/>
      <c r="G25" s="161"/>
      <c r="H25" s="162">
        <f t="shared" si="1"/>
        <v>0</v>
      </c>
      <c r="I25" s="161">
        <f t="shared" si="4"/>
        <v>7050000</v>
      </c>
      <c r="J25" s="161">
        <f t="shared" si="4"/>
        <v>8161847.1099999994</v>
      </c>
      <c r="K25" s="306">
        <f t="shared" si="2"/>
        <v>115.77088099290779</v>
      </c>
    </row>
    <row r="26" spans="1:11" s="2" customFormat="1" ht="25.5" x14ac:dyDescent="0.2">
      <c r="A26" s="83">
        <v>14020000</v>
      </c>
      <c r="B26" s="88" t="s">
        <v>177</v>
      </c>
      <c r="C26" s="164">
        <f>C27</f>
        <v>500000</v>
      </c>
      <c r="D26" s="307">
        <f>D27</f>
        <v>576158.5</v>
      </c>
      <c r="E26" s="162">
        <f t="shared" si="3"/>
        <v>115.2317</v>
      </c>
      <c r="F26" s="161"/>
      <c r="G26" s="161"/>
      <c r="H26" s="162">
        <f t="shared" si="1"/>
        <v>0</v>
      </c>
      <c r="I26" s="161">
        <f t="shared" si="4"/>
        <v>500000</v>
      </c>
      <c r="J26" s="161">
        <f t="shared" si="4"/>
        <v>576158.5</v>
      </c>
      <c r="K26" s="306">
        <f t="shared" si="2"/>
        <v>115.2317</v>
      </c>
    </row>
    <row r="27" spans="1:11" s="2" customFormat="1" x14ac:dyDescent="0.2">
      <c r="A27" s="89">
        <v>14021900</v>
      </c>
      <c r="B27" s="54" t="s">
        <v>178</v>
      </c>
      <c r="C27" s="90">
        <v>500000</v>
      </c>
      <c r="D27" s="202">
        <v>576158.5</v>
      </c>
      <c r="E27" s="91">
        <f t="shared" si="3"/>
        <v>115.2317</v>
      </c>
      <c r="F27" s="92"/>
      <c r="G27" s="92"/>
      <c r="H27" s="91">
        <f t="shared" si="1"/>
        <v>0</v>
      </c>
      <c r="I27" s="92">
        <f t="shared" si="4"/>
        <v>500000</v>
      </c>
      <c r="J27" s="92">
        <f t="shared" si="4"/>
        <v>576158.5</v>
      </c>
      <c r="K27" s="93">
        <f t="shared" si="2"/>
        <v>115.2317</v>
      </c>
    </row>
    <row r="28" spans="1:11" ht="27.6" customHeight="1" x14ac:dyDescent="0.2">
      <c r="A28" s="83">
        <v>14030000</v>
      </c>
      <c r="B28" s="88" t="s">
        <v>179</v>
      </c>
      <c r="C28" s="164">
        <f>C29</f>
        <v>4600000</v>
      </c>
      <c r="D28" s="307">
        <f>D29</f>
        <v>5331946.3099999996</v>
      </c>
      <c r="E28" s="162">
        <f t="shared" si="3"/>
        <v>115.91187630434783</v>
      </c>
      <c r="F28" s="161"/>
      <c r="G28" s="161"/>
      <c r="H28" s="162">
        <f t="shared" si="1"/>
        <v>0</v>
      </c>
      <c r="I28" s="161">
        <f t="shared" si="4"/>
        <v>4600000</v>
      </c>
      <c r="J28" s="161">
        <f t="shared" si="4"/>
        <v>5331946.3099999996</v>
      </c>
      <c r="K28" s="306">
        <f t="shared" si="2"/>
        <v>115.91187630434783</v>
      </c>
    </row>
    <row r="29" spans="1:11" ht="19.5" customHeight="1" x14ac:dyDescent="0.2">
      <c r="A29" s="89">
        <v>14031900</v>
      </c>
      <c r="B29" s="54" t="s">
        <v>178</v>
      </c>
      <c r="C29" s="90">
        <v>4600000</v>
      </c>
      <c r="D29" s="202">
        <v>5331946.3099999996</v>
      </c>
      <c r="E29" s="91">
        <f t="shared" si="3"/>
        <v>115.91187630434783</v>
      </c>
      <c r="F29" s="92"/>
      <c r="G29" s="92"/>
      <c r="H29" s="91">
        <f t="shared" si="1"/>
        <v>0</v>
      </c>
      <c r="I29" s="92">
        <f t="shared" si="4"/>
        <v>4600000</v>
      </c>
      <c r="J29" s="92">
        <f t="shared" si="4"/>
        <v>5331946.3099999996</v>
      </c>
      <c r="K29" s="93">
        <f t="shared" si="2"/>
        <v>115.91187630434783</v>
      </c>
    </row>
    <row r="30" spans="1:11" ht="26.25" customHeight="1" x14ac:dyDescent="0.2">
      <c r="A30" s="83">
        <v>14040000</v>
      </c>
      <c r="B30" s="88" t="s">
        <v>180</v>
      </c>
      <c r="C30" s="161">
        <f>C31+C32</f>
        <v>1950000</v>
      </c>
      <c r="D30" s="307">
        <f>D31+D32</f>
        <v>2253742.2999999998</v>
      </c>
      <c r="E30" s="162">
        <f t="shared" si="3"/>
        <v>115.5765282051282</v>
      </c>
      <c r="F30" s="161"/>
      <c r="G30" s="161"/>
      <c r="H30" s="162">
        <f t="shared" si="1"/>
        <v>0</v>
      </c>
      <c r="I30" s="161">
        <f t="shared" si="4"/>
        <v>1950000</v>
      </c>
      <c r="J30" s="161">
        <f t="shared" si="4"/>
        <v>2253742.2999999998</v>
      </c>
      <c r="K30" s="306">
        <f t="shared" si="2"/>
        <v>115.5765282051282</v>
      </c>
    </row>
    <row r="31" spans="1:11" ht="83.25" customHeight="1" x14ac:dyDescent="0.2">
      <c r="A31" s="89">
        <v>14040100</v>
      </c>
      <c r="B31" s="54" t="s">
        <v>280</v>
      </c>
      <c r="C31" s="92">
        <v>1100000</v>
      </c>
      <c r="D31" s="202">
        <v>1426608.28</v>
      </c>
      <c r="E31" s="91">
        <f>D31/C31*100</f>
        <v>129.69166181818181</v>
      </c>
      <c r="F31" s="161"/>
      <c r="G31" s="161"/>
      <c r="H31" s="162"/>
      <c r="I31" s="161">
        <f t="shared" si="4"/>
        <v>1100000</v>
      </c>
      <c r="J31" s="161">
        <f t="shared" si="4"/>
        <v>1426608.28</v>
      </c>
      <c r="K31" s="306">
        <v>28.9</v>
      </c>
    </row>
    <row r="32" spans="1:11" ht="71.25" customHeight="1" x14ac:dyDescent="0.2">
      <c r="A32" s="89">
        <v>14040200</v>
      </c>
      <c r="B32" s="54" t="s">
        <v>281</v>
      </c>
      <c r="C32" s="92">
        <v>850000</v>
      </c>
      <c r="D32" s="202">
        <v>827134.02</v>
      </c>
      <c r="E32" s="91">
        <f t="shared" si="3"/>
        <v>97.309884705882354</v>
      </c>
      <c r="F32" s="161"/>
      <c r="G32" s="161"/>
      <c r="H32" s="162"/>
      <c r="I32" s="161">
        <f t="shared" si="4"/>
        <v>850000</v>
      </c>
      <c r="J32" s="161">
        <f t="shared" si="4"/>
        <v>827134.02</v>
      </c>
      <c r="K32" s="306">
        <v>40.5</v>
      </c>
    </row>
    <row r="33" spans="1:11" x14ac:dyDescent="0.2">
      <c r="A33" s="83">
        <v>18000000</v>
      </c>
      <c r="B33" s="88" t="s">
        <v>181</v>
      </c>
      <c r="C33" s="164">
        <f>C34+C44+C46</f>
        <v>14301000</v>
      </c>
      <c r="D33" s="307">
        <f>D34+D44+D46</f>
        <v>13717935.779999999</v>
      </c>
      <c r="E33" s="162">
        <f t="shared" si="3"/>
        <v>95.922912943150834</v>
      </c>
      <c r="F33" s="161"/>
      <c r="G33" s="161"/>
      <c r="H33" s="162">
        <f t="shared" si="1"/>
        <v>0</v>
      </c>
      <c r="I33" s="161">
        <f t="shared" si="4"/>
        <v>14301000</v>
      </c>
      <c r="J33" s="161">
        <f t="shared" si="4"/>
        <v>13717935.779999999</v>
      </c>
      <c r="K33" s="306">
        <f t="shared" si="2"/>
        <v>95.922912943150834</v>
      </c>
    </row>
    <row r="34" spans="1:11" ht="24.75" customHeight="1" x14ac:dyDescent="0.2">
      <c r="A34" s="83">
        <v>18010000</v>
      </c>
      <c r="B34" s="88" t="s">
        <v>182</v>
      </c>
      <c r="C34" s="161">
        <v>3075000</v>
      </c>
      <c r="D34" s="308">
        <v>4078809.15</v>
      </c>
      <c r="E34" s="162">
        <f t="shared" si="3"/>
        <v>132.64419999999998</v>
      </c>
      <c r="F34" s="161"/>
      <c r="G34" s="161"/>
      <c r="H34" s="162">
        <f>IF(F34=0,0,G34/F34*100)</f>
        <v>0</v>
      </c>
      <c r="I34" s="161">
        <f t="shared" si="4"/>
        <v>3075000</v>
      </c>
      <c r="J34" s="161">
        <f t="shared" si="4"/>
        <v>4078809.15</v>
      </c>
      <c r="K34" s="306">
        <f t="shared" si="2"/>
        <v>132.64419999999998</v>
      </c>
    </row>
    <row r="35" spans="1:11" ht="51" x14ac:dyDescent="0.2">
      <c r="A35" s="89">
        <v>18010100</v>
      </c>
      <c r="B35" s="54" t="s">
        <v>282</v>
      </c>
      <c r="C35" s="161"/>
      <c r="D35" s="204"/>
      <c r="E35" s="91">
        <v>0</v>
      </c>
      <c r="F35" s="161"/>
      <c r="G35" s="161"/>
      <c r="H35" s="162"/>
      <c r="I35" s="161"/>
      <c r="J35" s="161"/>
      <c r="K35" s="306"/>
    </row>
    <row r="36" spans="1:11" s="2" customFormat="1" ht="58.9" customHeight="1" x14ac:dyDescent="0.2">
      <c r="A36" s="89">
        <v>18010200</v>
      </c>
      <c r="B36" s="54" t="s">
        <v>183</v>
      </c>
      <c r="C36" s="92">
        <v>180000</v>
      </c>
      <c r="D36" s="204">
        <v>224353.39</v>
      </c>
      <c r="E36" s="91">
        <f t="shared" si="3"/>
        <v>124.64077222222222</v>
      </c>
      <c r="F36" s="92"/>
      <c r="G36" s="90"/>
      <c r="H36" s="91">
        <f t="shared" si="1"/>
        <v>0</v>
      </c>
      <c r="I36" s="92">
        <f t="shared" ref="I36:J49" si="5">C36+F36</f>
        <v>180000</v>
      </c>
      <c r="J36" s="92">
        <f t="shared" si="5"/>
        <v>224353.39</v>
      </c>
      <c r="K36" s="93">
        <f t="shared" si="2"/>
        <v>124.64077222222222</v>
      </c>
    </row>
    <row r="37" spans="1:11" s="2" customFormat="1" ht="54" customHeight="1" x14ac:dyDescent="0.2">
      <c r="A37" s="89">
        <v>18010300</v>
      </c>
      <c r="B37" s="54" t="s">
        <v>184</v>
      </c>
      <c r="C37" s="90">
        <v>560000</v>
      </c>
      <c r="D37" s="202">
        <v>757142.11</v>
      </c>
      <c r="E37" s="91">
        <f t="shared" si="3"/>
        <v>135.20394821428573</v>
      </c>
      <c r="F37" s="161"/>
      <c r="G37" s="161"/>
      <c r="H37" s="162">
        <f t="shared" si="1"/>
        <v>0</v>
      </c>
      <c r="I37" s="92">
        <f t="shared" si="5"/>
        <v>560000</v>
      </c>
      <c r="J37" s="92">
        <f t="shared" si="5"/>
        <v>757142.11</v>
      </c>
      <c r="K37" s="306">
        <f t="shared" si="2"/>
        <v>135.20394821428573</v>
      </c>
    </row>
    <row r="38" spans="1:11" ht="51" customHeight="1" x14ac:dyDescent="0.2">
      <c r="A38" s="89">
        <v>18010400</v>
      </c>
      <c r="B38" s="54" t="s">
        <v>185</v>
      </c>
      <c r="C38" s="90">
        <v>340000</v>
      </c>
      <c r="D38" s="202">
        <v>499463.83</v>
      </c>
      <c r="E38" s="91">
        <f t="shared" si="3"/>
        <v>146.90112647058825</v>
      </c>
      <c r="F38" s="164">
        <f>SUM(F39:F41)</f>
        <v>0</v>
      </c>
      <c r="G38" s="164">
        <f>SUM(G39:G41)</f>
        <v>0</v>
      </c>
      <c r="H38" s="162">
        <f t="shared" si="1"/>
        <v>0</v>
      </c>
      <c r="I38" s="92">
        <f t="shared" si="5"/>
        <v>340000</v>
      </c>
      <c r="J38" s="92">
        <f t="shared" si="5"/>
        <v>499463.83</v>
      </c>
      <c r="K38" s="93">
        <f t="shared" si="2"/>
        <v>146.90112647058825</v>
      </c>
    </row>
    <row r="39" spans="1:11" ht="17.45" customHeight="1" x14ac:dyDescent="0.2">
      <c r="A39" s="89">
        <v>18010500</v>
      </c>
      <c r="B39" s="54" t="s">
        <v>186</v>
      </c>
      <c r="C39" s="90">
        <v>150000</v>
      </c>
      <c r="D39" s="202">
        <v>186386.25</v>
      </c>
      <c r="E39" s="91">
        <f t="shared" si="3"/>
        <v>124.25749999999999</v>
      </c>
      <c r="F39" s="92"/>
      <c r="G39" s="92"/>
      <c r="H39" s="91">
        <f t="shared" si="1"/>
        <v>0</v>
      </c>
      <c r="I39" s="92">
        <f t="shared" si="5"/>
        <v>150000</v>
      </c>
      <c r="J39" s="92">
        <f t="shared" si="5"/>
        <v>186386.25</v>
      </c>
      <c r="K39" s="93">
        <f t="shared" si="2"/>
        <v>124.25749999999999</v>
      </c>
    </row>
    <row r="40" spans="1:11" x14ac:dyDescent="0.2">
      <c r="A40" s="89">
        <v>18010600</v>
      </c>
      <c r="B40" s="54" t="s">
        <v>187</v>
      </c>
      <c r="C40" s="90">
        <v>1350000</v>
      </c>
      <c r="D40" s="202">
        <v>1632715.01</v>
      </c>
      <c r="E40" s="91">
        <f t="shared" si="3"/>
        <v>120.9418525925926</v>
      </c>
      <c r="F40" s="92"/>
      <c r="G40" s="92"/>
      <c r="H40" s="91">
        <f t="shared" si="1"/>
        <v>0</v>
      </c>
      <c r="I40" s="92">
        <f t="shared" si="5"/>
        <v>1350000</v>
      </c>
      <c r="J40" s="92">
        <f t="shared" si="5"/>
        <v>1632715.01</v>
      </c>
      <c r="K40" s="93">
        <f t="shared" si="2"/>
        <v>120.9418525925926</v>
      </c>
    </row>
    <row r="41" spans="1:11" x14ac:dyDescent="0.2">
      <c r="A41" s="89">
        <v>18010700</v>
      </c>
      <c r="B41" s="54" t="s">
        <v>188</v>
      </c>
      <c r="C41" s="90">
        <v>370000</v>
      </c>
      <c r="D41" s="202">
        <v>596345.85</v>
      </c>
      <c r="E41" s="91">
        <f t="shared" si="3"/>
        <v>161.17455405405406</v>
      </c>
      <c r="F41" s="92"/>
      <c r="G41" s="92"/>
      <c r="H41" s="91">
        <f t="shared" si="1"/>
        <v>0</v>
      </c>
      <c r="I41" s="92">
        <f t="shared" si="5"/>
        <v>370000</v>
      </c>
      <c r="J41" s="92">
        <f t="shared" si="5"/>
        <v>596345.85</v>
      </c>
      <c r="K41" s="93">
        <f t="shared" si="2"/>
        <v>161.17455405405406</v>
      </c>
    </row>
    <row r="42" spans="1:11" x14ac:dyDescent="0.2">
      <c r="A42" s="89">
        <v>18010900</v>
      </c>
      <c r="B42" s="54" t="s">
        <v>189</v>
      </c>
      <c r="C42" s="90">
        <v>100000</v>
      </c>
      <c r="D42" s="202">
        <v>174069.38</v>
      </c>
      <c r="E42" s="91">
        <f>D42/C42*100</f>
        <v>174.06938</v>
      </c>
      <c r="F42" s="90">
        <f>SUM(F44:F44)</f>
        <v>0</v>
      </c>
      <c r="G42" s="90">
        <f>SUM(G44:G44)</f>
        <v>0</v>
      </c>
      <c r="H42" s="91">
        <f t="shared" si="1"/>
        <v>0</v>
      </c>
      <c r="I42" s="92">
        <f t="shared" si="5"/>
        <v>100000</v>
      </c>
      <c r="J42" s="92">
        <f t="shared" si="5"/>
        <v>174069.38</v>
      </c>
      <c r="K42" s="93">
        <f t="shared" si="2"/>
        <v>174.06938</v>
      </c>
    </row>
    <row r="43" spans="1:11" s="2" customFormat="1" ht="22.5" customHeight="1" x14ac:dyDescent="0.2">
      <c r="A43" s="83">
        <v>18011000</v>
      </c>
      <c r="B43" s="88" t="s">
        <v>307</v>
      </c>
      <c r="C43" s="164">
        <v>25000</v>
      </c>
      <c r="D43" s="307">
        <v>8333.33</v>
      </c>
      <c r="E43" s="162">
        <f>D43/C43*100</f>
        <v>33.333320000000001</v>
      </c>
      <c r="F43" s="161"/>
      <c r="G43" s="161"/>
      <c r="H43" s="162"/>
      <c r="I43" s="161">
        <v>25000</v>
      </c>
      <c r="J43" s="161">
        <f t="shared" si="5"/>
        <v>8333.33</v>
      </c>
      <c r="K43" s="306"/>
    </row>
    <row r="44" spans="1:11" s="2" customFormat="1" ht="17.45" customHeight="1" x14ac:dyDescent="0.2">
      <c r="A44" s="83">
        <v>18030000</v>
      </c>
      <c r="B44" s="88" t="s">
        <v>190</v>
      </c>
      <c r="C44" s="164">
        <v>1000</v>
      </c>
      <c r="D44" s="164">
        <v>12800</v>
      </c>
      <c r="E44" s="162">
        <f t="shared" ref="E44:E113" si="6">IF(C44=0,0,D44/C44*100)</f>
        <v>1280</v>
      </c>
      <c r="F44" s="92">
        <f>F45</f>
        <v>0</v>
      </c>
      <c r="G44" s="92">
        <f>G45</f>
        <v>0</v>
      </c>
      <c r="H44" s="91">
        <f t="shared" si="1"/>
        <v>0</v>
      </c>
      <c r="I44" s="161">
        <f t="shared" ref="I44:I49" si="7">C44+F44</f>
        <v>1000</v>
      </c>
      <c r="J44" s="161">
        <f t="shared" si="5"/>
        <v>12800</v>
      </c>
      <c r="K44" s="306">
        <f t="shared" si="2"/>
        <v>1280</v>
      </c>
    </row>
    <row r="45" spans="1:11" s="2" customFormat="1" ht="24.75" customHeight="1" x14ac:dyDescent="0.2">
      <c r="A45" s="89">
        <v>18030200</v>
      </c>
      <c r="B45" s="54" t="s">
        <v>191</v>
      </c>
      <c r="C45" s="92">
        <v>1000</v>
      </c>
      <c r="D45" s="92">
        <v>12800</v>
      </c>
      <c r="E45" s="162">
        <f t="shared" si="6"/>
        <v>1280</v>
      </c>
      <c r="F45" s="161"/>
      <c r="G45" s="161"/>
      <c r="H45" s="162">
        <f t="shared" si="1"/>
        <v>0</v>
      </c>
      <c r="I45" s="92">
        <f t="shared" si="7"/>
        <v>1000</v>
      </c>
      <c r="J45" s="92">
        <f t="shared" si="5"/>
        <v>12800</v>
      </c>
      <c r="K45" s="93">
        <f t="shared" si="2"/>
        <v>1280</v>
      </c>
    </row>
    <row r="46" spans="1:11" ht="21" customHeight="1" x14ac:dyDescent="0.2">
      <c r="A46" s="83">
        <v>18050000</v>
      </c>
      <c r="B46" s="88" t="s">
        <v>192</v>
      </c>
      <c r="C46" s="161">
        <f>SUM(C47:C49)</f>
        <v>11225000</v>
      </c>
      <c r="D46" s="308">
        <f>SUM(D47:D49)</f>
        <v>9626326.629999999</v>
      </c>
      <c r="E46" s="162">
        <f t="shared" si="6"/>
        <v>85.757920979955443</v>
      </c>
      <c r="F46" s="161"/>
      <c r="G46" s="161"/>
      <c r="H46" s="162">
        <f t="shared" si="1"/>
        <v>0</v>
      </c>
      <c r="I46" s="161">
        <f t="shared" si="7"/>
        <v>11225000</v>
      </c>
      <c r="J46" s="161">
        <f t="shared" si="5"/>
        <v>9626326.629999999</v>
      </c>
      <c r="K46" s="306">
        <f t="shared" si="2"/>
        <v>85.757920979955443</v>
      </c>
    </row>
    <row r="47" spans="1:11" s="2" customFormat="1" ht="70.150000000000006" customHeight="1" x14ac:dyDescent="0.2">
      <c r="A47" s="89">
        <v>18050300</v>
      </c>
      <c r="B47" s="54" t="s">
        <v>193</v>
      </c>
      <c r="C47" s="92">
        <v>200000</v>
      </c>
      <c r="D47" s="204">
        <v>396591.27</v>
      </c>
      <c r="E47" s="91">
        <f t="shared" si="6"/>
        <v>198.295635</v>
      </c>
      <c r="F47" s="90"/>
      <c r="G47" s="90"/>
      <c r="H47" s="91">
        <f t="shared" si="1"/>
        <v>0</v>
      </c>
      <c r="I47" s="92">
        <f t="shared" si="7"/>
        <v>200000</v>
      </c>
      <c r="J47" s="92">
        <f t="shared" si="5"/>
        <v>396591.27</v>
      </c>
      <c r="K47" s="93">
        <f t="shared" si="2"/>
        <v>198.295635</v>
      </c>
    </row>
    <row r="48" spans="1:11" s="2" customFormat="1" ht="18" customHeight="1" x14ac:dyDescent="0.2">
      <c r="A48" s="89">
        <v>18050400</v>
      </c>
      <c r="B48" s="54" t="s">
        <v>194</v>
      </c>
      <c r="C48" s="92">
        <v>10775000</v>
      </c>
      <c r="D48" s="204">
        <v>8952125.8399999999</v>
      </c>
      <c r="E48" s="91">
        <f t="shared" si="6"/>
        <v>83.082374385150814</v>
      </c>
      <c r="F48" s="90"/>
      <c r="G48" s="90"/>
      <c r="H48" s="91">
        <f t="shared" si="1"/>
        <v>0</v>
      </c>
      <c r="I48" s="92">
        <f t="shared" si="7"/>
        <v>10775000</v>
      </c>
      <c r="J48" s="92">
        <f t="shared" si="5"/>
        <v>8952125.8399999999</v>
      </c>
      <c r="K48" s="93">
        <f t="shared" si="2"/>
        <v>83.082374385150814</v>
      </c>
    </row>
    <row r="49" spans="1:11" s="2" customFormat="1" ht="65.25" customHeight="1" x14ac:dyDescent="0.2">
      <c r="A49" s="89">
        <v>18050500</v>
      </c>
      <c r="B49" s="54" t="s">
        <v>195</v>
      </c>
      <c r="C49" s="92">
        <v>250000</v>
      </c>
      <c r="D49" s="204">
        <v>277609.52</v>
      </c>
      <c r="E49" s="91">
        <f t="shared" si="6"/>
        <v>111.043808</v>
      </c>
      <c r="F49" s="90"/>
      <c r="G49" s="90"/>
      <c r="H49" s="91">
        <f t="shared" si="1"/>
        <v>0</v>
      </c>
      <c r="I49" s="92">
        <f t="shared" si="7"/>
        <v>250000</v>
      </c>
      <c r="J49" s="92">
        <f t="shared" si="5"/>
        <v>277609.52</v>
      </c>
      <c r="K49" s="93">
        <f t="shared" si="2"/>
        <v>111.043808</v>
      </c>
    </row>
    <row r="50" spans="1:11" s="2" customFormat="1" ht="20.25" customHeight="1" x14ac:dyDescent="0.2">
      <c r="A50" s="95">
        <v>19000000</v>
      </c>
      <c r="B50" s="88" t="s">
        <v>145</v>
      </c>
      <c r="C50" s="161"/>
      <c r="D50" s="308"/>
      <c r="E50" s="162">
        <f t="shared" si="6"/>
        <v>0</v>
      </c>
      <c r="F50" s="161">
        <v>25000</v>
      </c>
      <c r="G50" s="161">
        <f>SUM(G51)</f>
        <v>12120.88</v>
      </c>
      <c r="H50" s="162">
        <v>48.5</v>
      </c>
      <c r="I50" s="161">
        <f>F50</f>
        <v>25000</v>
      </c>
      <c r="J50" s="161">
        <f>SUM(J51)</f>
        <v>12120.88</v>
      </c>
      <c r="K50" s="306">
        <f t="shared" si="2"/>
        <v>48.483519999999999</v>
      </c>
    </row>
    <row r="51" spans="1:11" s="2" customFormat="1" ht="16.5" customHeight="1" x14ac:dyDescent="0.2">
      <c r="A51" s="95">
        <v>19010000</v>
      </c>
      <c r="B51" s="88" t="s">
        <v>146</v>
      </c>
      <c r="C51" s="161"/>
      <c r="D51" s="308"/>
      <c r="E51" s="162">
        <f t="shared" si="6"/>
        <v>0</v>
      </c>
      <c r="F51" s="161">
        <v>25000</v>
      </c>
      <c r="G51" s="161">
        <f>G52+G53</f>
        <v>12120.88</v>
      </c>
      <c r="H51" s="162">
        <v>48.5</v>
      </c>
      <c r="I51" s="161">
        <f>F51</f>
        <v>25000</v>
      </c>
      <c r="J51" s="161">
        <f t="shared" ref="J51:J56" si="8">D51+G51</f>
        <v>12120.88</v>
      </c>
      <c r="K51" s="306">
        <f t="shared" si="2"/>
        <v>48.483519999999999</v>
      </c>
    </row>
    <row r="52" spans="1:11" ht="63.75" x14ac:dyDescent="0.2">
      <c r="A52" s="96">
        <v>19010100</v>
      </c>
      <c r="B52" s="54" t="s">
        <v>147</v>
      </c>
      <c r="C52" s="92"/>
      <c r="D52" s="204"/>
      <c r="E52" s="91">
        <f t="shared" si="6"/>
        <v>0</v>
      </c>
      <c r="F52" s="113">
        <v>25000</v>
      </c>
      <c r="G52" s="278">
        <v>12110.21</v>
      </c>
      <c r="H52" s="91">
        <v>48.4</v>
      </c>
      <c r="I52" s="92">
        <v>25000</v>
      </c>
      <c r="J52" s="92">
        <f t="shared" si="8"/>
        <v>12110.21</v>
      </c>
      <c r="K52" s="93">
        <f>IF(I52=0,0,J52/I52*100)</f>
        <v>48.440839999999994</v>
      </c>
    </row>
    <row r="53" spans="1:11" ht="51" x14ac:dyDescent="0.2">
      <c r="A53" s="96">
        <v>19010300</v>
      </c>
      <c r="B53" s="54" t="s">
        <v>196</v>
      </c>
      <c r="C53" s="90"/>
      <c r="D53" s="90"/>
      <c r="E53" s="91">
        <f t="shared" si="6"/>
        <v>0</v>
      </c>
      <c r="F53" s="110"/>
      <c r="G53" s="278">
        <v>10.67</v>
      </c>
      <c r="H53" s="162">
        <f t="shared" si="1"/>
        <v>0</v>
      </c>
      <c r="I53" s="164"/>
      <c r="J53" s="92">
        <f t="shared" si="8"/>
        <v>10.67</v>
      </c>
      <c r="K53" s="306">
        <f t="shared" si="2"/>
        <v>0</v>
      </c>
    </row>
    <row r="54" spans="1:11" x14ac:dyDescent="0.2">
      <c r="A54" s="355">
        <v>20000000</v>
      </c>
      <c r="B54" s="356" t="s">
        <v>33</v>
      </c>
      <c r="C54" s="304">
        <f>C55+C62+C71</f>
        <v>3515800</v>
      </c>
      <c r="D54" s="304">
        <f>D55+D62+D71</f>
        <v>4271888.2</v>
      </c>
      <c r="E54" s="357">
        <f t="shared" si="6"/>
        <v>121.50543830707095</v>
      </c>
      <c r="F54" s="304">
        <v>2995932.4</v>
      </c>
      <c r="G54" s="304">
        <f>G55+G74</f>
        <v>10280493.620000001</v>
      </c>
      <c r="H54" s="357">
        <f t="shared" si="1"/>
        <v>343.1483841224188</v>
      </c>
      <c r="I54" s="305">
        <f>C54+F54</f>
        <v>6511732.4000000004</v>
      </c>
      <c r="J54" s="305">
        <f t="shared" si="8"/>
        <v>14552381.82</v>
      </c>
      <c r="K54" s="358">
        <f t="shared" si="2"/>
        <v>223.47942031524514</v>
      </c>
    </row>
    <row r="55" spans="1:11" ht="24.75" customHeight="1" x14ac:dyDescent="0.2">
      <c r="A55" s="83">
        <v>21000000</v>
      </c>
      <c r="B55" s="84" t="s">
        <v>197</v>
      </c>
      <c r="C55" s="164">
        <f>C56</f>
        <v>70000</v>
      </c>
      <c r="D55" s="164">
        <f>D56</f>
        <v>145694.13</v>
      </c>
      <c r="E55" s="162">
        <f t="shared" si="6"/>
        <v>208.13447142857143</v>
      </c>
      <c r="F55" s="164"/>
      <c r="G55" s="164">
        <f>G61</f>
        <v>0</v>
      </c>
      <c r="H55" s="162">
        <f t="shared" si="1"/>
        <v>0</v>
      </c>
      <c r="I55" s="161">
        <f>C55+[1]Доходи!G55</f>
        <v>70000</v>
      </c>
      <c r="J55" s="161">
        <f t="shared" si="8"/>
        <v>145694.13</v>
      </c>
      <c r="K55" s="306">
        <f t="shared" si="2"/>
        <v>208.13447142857143</v>
      </c>
    </row>
    <row r="56" spans="1:11" ht="21" customHeight="1" x14ac:dyDescent="0.2">
      <c r="A56" s="83">
        <v>21080000</v>
      </c>
      <c r="B56" s="84" t="s">
        <v>198</v>
      </c>
      <c r="C56" s="164">
        <v>70000</v>
      </c>
      <c r="D56" s="164">
        <v>145694.13</v>
      </c>
      <c r="E56" s="162">
        <f t="shared" si="6"/>
        <v>208.13447142857143</v>
      </c>
      <c r="F56" s="161"/>
      <c r="G56" s="161"/>
      <c r="H56" s="162">
        <f t="shared" si="1"/>
        <v>0</v>
      </c>
      <c r="I56" s="161">
        <f>C56+F56</f>
        <v>70000</v>
      </c>
      <c r="J56" s="161">
        <f t="shared" si="8"/>
        <v>145694.13</v>
      </c>
      <c r="K56" s="306">
        <f t="shared" si="2"/>
        <v>208.13447142857143</v>
      </c>
    </row>
    <row r="57" spans="1:11" ht="18" customHeight="1" x14ac:dyDescent="0.2">
      <c r="A57" s="83">
        <v>21080500</v>
      </c>
      <c r="B57" s="309" t="s">
        <v>35</v>
      </c>
      <c r="C57" s="164">
        <v>40000</v>
      </c>
      <c r="D57" s="164">
        <v>85843.13</v>
      </c>
      <c r="E57" s="162"/>
      <c r="F57" s="161"/>
      <c r="G57" s="161"/>
      <c r="H57" s="162"/>
      <c r="I57" s="161">
        <f t="shared" ref="I57:J114" si="9">C57+F57</f>
        <v>40000</v>
      </c>
      <c r="J57" s="161"/>
      <c r="K57" s="306"/>
    </row>
    <row r="58" spans="1:11" ht="18" customHeight="1" x14ac:dyDescent="0.2">
      <c r="A58" s="89">
        <v>21081100</v>
      </c>
      <c r="B58" s="53" t="s">
        <v>199</v>
      </c>
      <c r="C58" s="90">
        <v>5000</v>
      </c>
      <c r="D58" s="202">
        <v>4441</v>
      </c>
      <c r="E58" s="91">
        <f t="shared" si="6"/>
        <v>88.82</v>
      </c>
      <c r="F58" s="92"/>
      <c r="G58" s="92"/>
      <c r="H58" s="91">
        <f t="shared" si="1"/>
        <v>0</v>
      </c>
      <c r="I58" s="161">
        <f t="shared" si="9"/>
        <v>5000</v>
      </c>
      <c r="J58" s="92">
        <f>D58+G58</f>
        <v>4441</v>
      </c>
      <c r="K58" s="93">
        <f t="shared" si="2"/>
        <v>88.82</v>
      </c>
    </row>
    <row r="59" spans="1:11" ht="51" x14ac:dyDescent="0.2">
      <c r="A59" s="89">
        <v>21081500</v>
      </c>
      <c r="B59" s="53" t="s">
        <v>200</v>
      </c>
      <c r="C59" s="92">
        <v>20000</v>
      </c>
      <c r="D59" s="204">
        <v>48210</v>
      </c>
      <c r="E59" s="91">
        <f t="shared" si="6"/>
        <v>241.04999999999998</v>
      </c>
      <c r="F59" s="164"/>
      <c r="G59" s="164"/>
      <c r="H59" s="162">
        <f t="shared" si="1"/>
        <v>0</v>
      </c>
      <c r="I59" s="161">
        <f t="shared" si="9"/>
        <v>20000</v>
      </c>
      <c r="J59" s="92">
        <f>D59+G59</f>
        <v>48210</v>
      </c>
      <c r="K59" s="306">
        <f t="shared" si="2"/>
        <v>241.04999999999998</v>
      </c>
    </row>
    <row r="60" spans="1:11" ht="76.5" customHeight="1" x14ac:dyDescent="0.2">
      <c r="A60" s="89">
        <v>21082400</v>
      </c>
      <c r="B60" s="53" t="s">
        <v>455</v>
      </c>
      <c r="C60" s="92">
        <v>5000</v>
      </c>
      <c r="D60" s="204">
        <v>7200</v>
      </c>
      <c r="E60" s="91">
        <f t="shared" si="6"/>
        <v>144</v>
      </c>
      <c r="F60" s="164"/>
      <c r="G60" s="164"/>
      <c r="H60" s="162"/>
      <c r="I60" s="161">
        <f t="shared" si="9"/>
        <v>5000</v>
      </c>
      <c r="J60" s="92">
        <v>7200</v>
      </c>
      <c r="K60" s="306">
        <v>144</v>
      </c>
    </row>
    <row r="61" spans="1:11" ht="38.25" x14ac:dyDescent="0.2">
      <c r="A61" s="89">
        <v>21110000</v>
      </c>
      <c r="B61" s="53" t="s">
        <v>148</v>
      </c>
      <c r="C61" s="164"/>
      <c r="D61" s="307"/>
      <c r="E61" s="162">
        <f t="shared" si="6"/>
        <v>0</v>
      </c>
      <c r="F61" s="90"/>
      <c r="G61" s="90"/>
      <c r="H61" s="162">
        <f t="shared" si="1"/>
        <v>0</v>
      </c>
      <c r="I61" s="161">
        <f t="shared" si="9"/>
        <v>0</v>
      </c>
      <c r="J61" s="90">
        <f>D61+G61</f>
        <v>0</v>
      </c>
      <c r="K61" s="306">
        <f t="shared" si="2"/>
        <v>0</v>
      </c>
    </row>
    <row r="62" spans="1:11" ht="25.5" x14ac:dyDescent="0.2">
      <c r="A62" s="83">
        <v>22000000</v>
      </c>
      <c r="B62" s="84" t="s">
        <v>201</v>
      </c>
      <c r="C62" s="164">
        <f>C63+C68+C67</f>
        <v>3213800</v>
      </c>
      <c r="D62" s="307">
        <f>D63+D66+D68</f>
        <v>3765308.3400000003</v>
      </c>
      <c r="E62" s="162">
        <f t="shared" si="6"/>
        <v>117.16063040637252</v>
      </c>
      <c r="F62" s="164">
        <f>SUM(F63:F64)</f>
        <v>0</v>
      </c>
      <c r="G62" s="164">
        <f>SUM(G63:G64)</f>
        <v>0</v>
      </c>
      <c r="H62" s="162">
        <f t="shared" si="1"/>
        <v>0</v>
      </c>
      <c r="I62" s="161">
        <f t="shared" si="9"/>
        <v>3213800</v>
      </c>
      <c r="J62" s="164">
        <f>D62+F62</f>
        <v>3765308.3400000003</v>
      </c>
      <c r="K62" s="306">
        <f t="shared" si="2"/>
        <v>117.16063040637252</v>
      </c>
    </row>
    <row r="63" spans="1:11" x14ac:dyDescent="0.2">
      <c r="A63" s="83">
        <v>22010000</v>
      </c>
      <c r="B63" s="84" t="s">
        <v>34</v>
      </c>
      <c r="C63" s="164">
        <f>C64+C65</f>
        <v>3150500</v>
      </c>
      <c r="D63" s="307">
        <f>D64</f>
        <v>3584604.1600000001</v>
      </c>
      <c r="E63" s="162">
        <f t="shared" si="6"/>
        <v>113.77889731788606</v>
      </c>
      <c r="F63" s="161"/>
      <c r="G63" s="161"/>
      <c r="H63" s="162">
        <f t="shared" si="1"/>
        <v>0</v>
      </c>
      <c r="I63" s="161">
        <f t="shared" si="9"/>
        <v>3150500</v>
      </c>
      <c r="J63" s="161">
        <f t="shared" si="9"/>
        <v>3584604.1600000001</v>
      </c>
      <c r="K63" s="306">
        <f t="shared" si="2"/>
        <v>113.77889731788606</v>
      </c>
    </row>
    <row r="64" spans="1:11" s="2" customFormat="1" ht="19.5" customHeight="1" x14ac:dyDescent="0.2">
      <c r="A64" s="89">
        <v>22012500</v>
      </c>
      <c r="B64" s="97" t="s">
        <v>202</v>
      </c>
      <c r="C64" s="90">
        <v>3150000</v>
      </c>
      <c r="D64" s="202">
        <v>3584604.1600000001</v>
      </c>
      <c r="E64" s="162">
        <f t="shared" si="6"/>
        <v>113.79695746031746</v>
      </c>
      <c r="F64" s="92"/>
      <c r="G64" s="92"/>
      <c r="H64" s="91">
        <f t="shared" si="1"/>
        <v>0</v>
      </c>
      <c r="I64" s="161">
        <f t="shared" si="9"/>
        <v>3150000</v>
      </c>
      <c r="J64" s="92">
        <f t="shared" si="9"/>
        <v>3584604.1600000001</v>
      </c>
      <c r="K64" s="93">
        <v>90.8</v>
      </c>
    </row>
    <row r="65" spans="1:11" ht="28.5" customHeight="1" x14ac:dyDescent="0.2">
      <c r="A65" s="89">
        <v>22012600</v>
      </c>
      <c r="B65" s="97" t="s">
        <v>363</v>
      </c>
      <c r="C65" s="90">
        <v>500</v>
      </c>
      <c r="D65" s="202">
        <v>0</v>
      </c>
      <c r="E65" s="91">
        <f t="shared" si="6"/>
        <v>0</v>
      </c>
      <c r="F65" s="92"/>
      <c r="G65" s="92"/>
      <c r="H65" s="91">
        <f t="shared" si="1"/>
        <v>0</v>
      </c>
      <c r="I65" s="161">
        <f t="shared" si="9"/>
        <v>500</v>
      </c>
      <c r="J65" s="92">
        <f t="shared" si="9"/>
        <v>0</v>
      </c>
      <c r="K65" s="93">
        <f t="shared" ref="K65" si="10">IF(I65=0,0,J65/I65*100)</f>
        <v>0</v>
      </c>
    </row>
    <row r="66" spans="1:11" s="2" customFormat="1" ht="45.75" customHeight="1" x14ac:dyDescent="0.2">
      <c r="A66" s="83">
        <v>220800000</v>
      </c>
      <c r="B66" s="187" t="s">
        <v>328</v>
      </c>
      <c r="C66" s="164">
        <v>55000</v>
      </c>
      <c r="D66" s="307">
        <f>D67</f>
        <v>180522.72</v>
      </c>
      <c r="E66" s="162">
        <v>306.10000000000002</v>
      </c>
      <c r="F66" s="161"/>
      <c r="G66" s="161"/>
      <c r="H66" s="162"/>
      <c r="I66" s="161">
        <f t="shared" si="9"/>
        <v>55000</v>
      </c>
      <c r="J66" s="161">
        <f>D66+G66</f>
        <v>180522.72</v>
      </c>
      <c r="K66" s="306">
        <v>21.3</v>
      </c>
    </row>
    <row r="67" spans="1:11" ht="45" customHeight="1" x14ac:dyDescent="0.2">
      <c r="A67" s="89">
        <v>22080400</v>
      </c>
      <c r="B67" s="97" t="s">
        <v>329</v>
      </c>
      <c r="C67" s="90">
        <v>55000</v>
      </c>
      <c r="D67" s="202">
        <v>180522.72</v>
      </c>
      <c r="E67" s="91">
        <v>328.2</v>
      </c>
      <c r="F67" s="92"/>
      <c r="G67" s="92"/>
      <c r="H67" s="91"/>
      <c r="I67" s="161">
        <f t="shared" si="9"/>
        <v>55000</v>
      </c>
      <c r="J67" s="92">
        <f>D67+G67</f>
        <v>180522.72</v>
      </c>
      <c r="K67" s="93">
        <v>21.3</v>
      </c>
    </row>
    <row r="68" spans="1:11" x14ac:dyDescent="0.2">
      <c r="A68" s="83">
        <v>22090000</v>
      </c>
      <c r="B68" s="88" t="s">
        <v>203</v>
      </c>
      <c r="C68" s="164">
        <f>C69+C70</f>
        <v>8300</v>
      </c>
      <c r="D68" s="307">
        <f>D69+D70</f>
        <v>181.46</v>
      </c>
      <c r="E68" s="162">
        <f t="shared" si="6"/>
        <v>2.1862650602409639</v>
      </c>
      <c r="F68" s="164">
        <f t="shared" ref="F68:G68" si="11">F69</f>
        <v>0</v>
      </c>
      <c r="G68" s="164">
        <f t="shared" si="11"/>
        <v>0</v>
      </c>
      <c r="H68" s="162">
        <f t="shared" si="1"/>
        <v>0</v>
      </c>
      <c r="I68" s="161">
        <f t="shared" si="9"/>
        <v>8300</v>
      </c>
      <c r="J68" s="164">
        <f>J69+J70</f>
        <v>181.46</v>
      </c>
      <c r="K68" s="306">
        <f t="shared" si="2"/>
        <v>2.1862650602409639</v>
      </c>
    </row>
    <row r="69" spans="1:11" s="2" customFormat="1" ht="25.5" x14ac:dyDescent="0.2">
      <c r="A69" s="89">
        <v>22090100</v>
      </c>
      <c r="B69" s="98" t="s">
        <v>204</v>
      </c>
      <c r="C69" s="90">
        <v>300</v>
      </c>
      <c r="D69" s="202">
        <v>147.46</v>
      </c>
      <c r="E69" s="91">
        <f t="shared" si="6"/>
        <v>49.153333333333336</v>
      </c>
      <c r="F69" s="92"/>
      <c r="G69" s="92"/>
      <c r="H69" s="91">
        <f t="shared" si="1"/>
        <v>0</v>
      </c>
      <c r="I69" s="161">
        <f t="shared" si="9"/>
        <v>300</v>
      </c>
      <c r="J69" s="92">
        <f t="shared" si="9"/>
        <v>147.46</v>
      </c>
      <c r="K69" s="93">
        <f t="shared" si="2"/>
        <v>49.153333333333336</v>
      </c>
    </row>
    <row r="70" spans="1:11" s="2" customFormat="1" ht="38.25" x14ac:dyDescent="0.2">
      <c r="A70" s="89">
        <v>22090400</v>
      </c>
      <c r="B70" s="98" t="s">
        <v>324</v>
      </c>
      <c r="C70" s="90">
        <v>8000</v>
      </c>
      <c r="D70" s="202">
        <v>34</v>
      </c>
      <c r="E70" s="91">
        <v>0.4</v>
      </c>
      <c r="F70" s="92"/>
      <c r="G70" s="92"/>
      <c r="H70" s="91"/>
      <c r="I70" s="161">
        <f t="shared" si="9"/>
        <v>8000</v>
      </c>
      <c r="J70" s="92">
        <f t="shared" si="9"/>
        <v>34</v>
      </c>
      <c r="K70" s="93">
        <f t="shared" si="2"/>
        <v>0.42500000000000004</v>
      </c>
    </row>
    <row r="71" spans="1:11" s="2" customFormat="1" x14ac:dyDescent="0.2">
      <c r="A71" s="83">
        <v>24000000</v>
      </c>
      <c r="B71" s="88" t="s">
        <v>269</v>
      </c>
      <c r="C71" s="164">
        <f>C72</f>
        <v>232000</v>
      </c>
      <c r="D71" s="308">
        <f>D72</f>
        <v>360885.73</v>
      </c>
      <c r="E71" s="162">
        <f t="shared" si="6"/>
        <v>155.55419396551724</v>
      </c>
      <c r="F71" s="161"/>
      <c r="G71" s="161"/>
      <c r="H71" s="162">
        <f t="shared" si="1"/>
        <v>0</v>
      </c>
      <c r="I71" s="161">
        <f t="shared" si="9"/>
        <v>232000</v>
      </c>
      <c r="J71" s="161">
        <f t="shared" si="9"/>
        <v>360885.73</v>
      </c>
      <c r="K71" s="306">
        <f t="shared" si="2"/>
        <v>155.55419396551724</v>
      </c>
    </row>
    <row r="72" spans="1:11" x14ac:dyDescent="0.2">
      <c r="A72" s="83">
        <v>24060000</v>
      </c>
      <c r="B72" s="84" t="s">
        <v>35</v>
      </c>
      <c r="C72" s="164">
        <f>C73</f>
        <v>232000</v>
      </c>
      <c r="D72" s="307">
        <f>D73</f>
        <v>360885.73</v>
      </c>
      <c r="E72" s="162">
        <f t="shared" si="6"/>
        <v>155.55419396551724</v>
      </c>
      <c r="F72" s="164"/>
      <c r="G72" s="164"/>
      <c r="H72" s="162">
        <f t="shared" si="1"/>
        <v>0</v>
      </c>
      <c r="I72" s="161">
        <f t="shared" si="9"/>
        <v>232000</v>
      </c>
      <c r="J72" s="164">
        <f>D72+F72</f>
        <v>360885.73</v>
      </c>
      <c r="K72" s="306">
        <f t="shared" si="2"/>
        <v>155.55419396551724</v>
      </c>
    </row>
    <row r="73" spans="1:11" x14ac:dyDescent="0.2">
      <c r="A73" s="89">
        <v>24060300</v>
      </c>
      <c r="B73" s="53" t="s">
        <v>198</v>
      </c>
      <c r="C73" s="90">
        <v>232000</v>
      </c>
      <c r="D73" s="202">
        <v>360885.73</v>
      </c>
      <c r="E73" s="91">
        <f t="shared" si="6"/>
        <v>155.55419396551724</v>
      </c>
      <c r="F73" s="164"/>
      <c r="G73" s="164"/>
      <c r="H73" s="162">
        <f t="shared" si="1"/>
        <v>0</v>
      </c>
      <c r="I73" s="161">
        <f t="shared" si="9"/>
        <v>232000</v>
      </c>
      <c r="J73" s="90">
        <f>D73+F73</f>
        <v>360885.73</v>
      </c>
      <c r="K73" s="306">
        <f t="shared" si="2"/>
        <v>155.55419396551724</v>
      </c>
    </row>
    <row r="74" spans="1:11" s="2" customFormat="1" x14ac:dyDescent="0.2">
      <c r="A74" s="83">
        <v>25000000</v>
      </c>
      <c r="B74" s="88" t="s">
        <v>205</v>
      </c>
      <c r="C74" s="161"/>
      <c r="D74" s="307"/>
      <c r="E74" s="162">
        <f t="shared" si="6"/>
        <v>0</v>
      </c>
      <c r="F74" s="161">
        <f>F75+F79</f>
        <v>10777385.609999999</v>
      </c>
      <c r="G74" s="308">
        <f>G75+G79</f>
        <v>10280493.620000001</v>
      </c>
      <c r="H74" s="162">
        <f t="shared" si="1"/>
        <v>95.389494187357016</v>
      </c>
      <c r="I74" s="161">
        <f t="shared" si="9"/>
        <v>10777385.609999999</v>
      </c>
      <c r="J74" s="161">
        <f t="shared" si="9"/>
        <v>10280493.620000001</v>
      </c>
      <c r="K74" s="306">
        <f t="shared" si="2"/>
        <v>95.389494187357016</v>
      </c>
    </row>
    <row r="75" spans="1:11" ht="41.45" customHeight="1" x14ac:dyDescent="0.2">
      <c r="A75" s="83">
        <v>25010000</v>
      </c>
      <c r="B75" s="88" t="s">
        <v>206</v>
      </c>
      <c r="C75" s="161"/>
      <c r="D75" s="308"/>
      <c r="E75" s="162">
        <f t="shared" si="6"/>
        <v>0</v>
      </c>
      <c r="F75" s="164">
        <v>1370056</v>
      </c>
      <c r="G75" s="164">
        <f>G76+G77+G78</f>
        <v>1175412.3800000001</v>
      </c>
      <c r="H75" s="162">
        <f t="shared" si="1"/>
        <v>85.793017219734097</v>
      </c>
      <c r="I75" s="161">
        <f t="shared" si="9"/>
        <v>1370056</v>
      </c>
      <c r="J75" s="161">
        <f t="shared" si="9"/>
        <v>1175412.3800000001</v>
      </c>
      <c r="K75" s="306">
        <f t="shared" si="2"/>
        <v>85.793017219734097</v>
      </c>
    </row>
    <row r="76" spans="1:11" ht="28.5" customHeight="1" x14ac:dyDescent="0.2">
      <c r="A76" s="89">
        <v>25010100</v>
      </c>
      <c r="B76" s="54" t="s">
        <v>207</v>
      </c>
      <c r="C76" s="92"/>
      <c r="D76" s="92"/>
      <c r="E76" s="91">
        <f t="shared" si="6"/>
        <v>0</v>
      </c>
      <c r="F76" s="90">
        <v>1345051</v>
      </c>
      <c r="G76" s="202">
        <v>1155918.3500000001</v>
      </c>
      <c r="H76" s="91">
        <f t="shared" si="1"/>
        <v>85.938626119009626</v>
      </c>
      <c r="I76" s="161">
        <f t="shared" si="9"/>
        <v>1345051</v>
      </c>
      <c r="J76" s="92">
        <f t="shared" si="9"/>
        <v>1155918.3500000001</v>
      </c>
      <c r="K76" s="93">
        <f t="shared" si="2"/>
        <v>85.938626119009626</v>
      </c>
    </row>
    <row r="77" spans="1:11" s="2" customFormat="1" ht="45.75" customHeight="1" x14ac:dyDescent="0.2">
      <c r="A77" s="89">
        <v>25010300</v>
      </c>
      <c r="B77" s="54" t="s">
        <v>208</v>
      </c>
      <c r="C77" s="161">
        <f>C79</f>
        <v>0</v>
      </c>
      <c r="D77" s="161">
        <f>D79</f>
        <v>0</v>
      </c>
      <c r="E77" s="162">
        <f t="shared" si="6"/>
        <v>0</v>
      </c>
      <c r="F77" s="92">
        <v>20000</v>
      </c>
      <c r="G77" s="204">
        <v>14489.03</v>
      </c>
      <c r="H77" s="91">
        <f t="shared" si="1"/>
        <v>72.445149999999998</v>
      </c>
      <c r="I77" s="161">
        <f t="shared" si="9"/>
        <v>20000</v>
      </c>
      <c r="J77" s="92">
        <f t="shared" si="9"/>
        <v>14489.03</v>
      </c>
      <c r="K77" s="93">
        <f t="shared" si="2"/>
        <v>72.445149999999998</v>
      </c>
    </row>
    <row r="78" spans="1:11" s="2" customFormat="1" ht="39.75" customHeight="1" x14ac:dyDescent="0.2">
      <c r="A78" s="89">
        <v>25010400</v>
      </c>
      <c r="B78" s="54" t="s">
        <v>410</v>
      </c>
      <c r="C78" s="161"/>
      <c r="D78" s="161"/>
      <c r="E78" s="162"/>
      <c r="F78" s="92">
        <v>5005</v>
      </c>
      <c r="G78" s="204">
        <v>5005</v>
      </c>
      <c r="H78" s="91">
        <f t="shared" si="1"/>
        <v>100</v>
      </c>
      <c r="I78" s="161">
        <f t="shared" si="9"/>
        <v>5005</v>
      </c>
      <c r="J78" s="92">
        <f t="shared" si="9"/>
        <v>5005</v>
      </c>
      <c r="K78" s="93">
        <f t="shared" si="2"/>
        <v>100</v>
      </c>
    </row>
    <row r="79" spans="1:11" ht="33.75" customHeight="1" x14ac:dyDescent="0.2">
      <c r="A79" s="83">
        <v>25020000</v>
      </c>
      <c r="B79" s="88" t="s">
        <v>36</v>
      </c>
      <c r="C79" s="161"/>
      <c r="D79" s="161"/>
      <c r="E79" s="162">
        <f t="shared" si="6"/>
        <v>0</v>
      </c>
      <c r="F79" s="164">
        <f>F80+F81</f>
        <v>9407329.6099999994</v>
      </c>
      <c r="G79" s="307">
        <f>G80+G81</f>
        <v>9105081.2400000002</v>
      </c>
      <c r="H79" s="162">
        <f t="shared" si="1"/>
        <v>96.787097055909371</v>
      </c>
      <c r="I79" s="161">
        <f t="shared" si="9"/>
        <v>9407329.6099999994</v>
      </c>
      <c r="J79" s="161">
        <f t="shared" si="9"/>
        <v>9105081.2400000002</v>
      </c>
      <c r="K79" s="306">
        <f t="shared" si="2"/>
        <v>96.787097055909371</v>
      </c>
    </row>
    <row r="80" spans="1:11" ht="25.5" x14ac:dyDescent="0.2">
      <c r="A80" s="89">
        <v>25020100</v>
      </c>
      <c r="B80" s="54" t="s">
        <v>209</v>
      </c>
      <c r="C80" s="161"/>
      <c r="D80" s="161"/>
      <c r="E80" s="162">
        <f t="shared" si="6"/>
        <v>0</v>
      </c>
      <c r="F80" s="92">
        <v>1663127.16</v>
      </c>
      <c r="G80" s="204">
        <v>1371789.99</v>
      </c>
      <c r="H80" s="162">
        <f t="shared" si="1"/>
        <v>82.482567959505886</v>
      </c>
      <c r="I80" s="161">
        <f t="shared" si="9"/>
        <v>1663127.16</v>
      </c>
      <c r="J80" s="92">
        <f t="shared" si="9"/>
        <v>1371789.99</v>
      </c>
      <c r="K80" s="306">
        <f>IF(I80=0,0,J80/I80*100)</f>
        <v>82.482567959505886</v>
      </c>
    </row>
    <row r="81" spans="1:11" ht="25.5" hidden="1" customHeight="1" x14ac:dyDescent="0.2">
      <c r="A81" s="89">
        <v>25020200</v>
      </c>
      <c r="B81" s="54" t="s">
        <v>210</v>
      </c>
      <c r="C81" s="161"/>
      <c r="D81" s="161"/>
      <c r="E81" s="162">
        <f t="shared" si="6"/>
        <v>0</v>
      </c>
      <c r="F81" s="92">
        <v>7744202.4500000002</v>
      </c>
      <c r="G81" s="204">
        <v>7733291.25</v>
      </c>
      <c r="H81" s="162">
        <f t="shared" si="1"/>
        <v>99.859104923064095</v>
      </c>
      <c r="I81" s="161">
        <f t="shared" si="9"/>
        <v>7744202.4500000002</v>
      </c>
      <c r="J81" s="92">
        <f t="shared" si="9"/>
        <v>7733291.25</v>
      </c>
      <c r="K81" s="306">
        <f t="shared" si="2"/>
        <v>99.859104923064095</v>
      </c>
    </row>
    <row r="82" spans="1:11" ht="76.5" hidden="1" customHeight="1" x14ac:dyDescent="0.2">
      <c r="A82" s="83">
        <v>30000000</v>
      </c>
      <c r="B82" s="84" t="s">
        <v>211</v>
      </c>
      <c r="C82" s="161"/>
      <c r="D82" s="161">
        <f>D83+D86</f>
        <v>0</v>
      </c>
      <c r="E82" s="162">
        <f t="shared" si="6"/>
        <v>0</v>
      </c>
      <c r="F82" s="164">
        <v>10143978</v>
      </c>
      <c r="G82" s="164">
        <f>G86</f>
        <v>7936612.1299999999</v>
      </c>
      <c r="H82" s="162">
        <f t="shared" si="1"/>
        <v>78.239642574145961</v>
      </c>
      <c r="I82" s="161">
        <f t="shared" si="9"/>
        <v>10143978</v>
      </c>
      <c r="J82" s="161">
        <f t="shared" si="9"/>
        <v>7936612.1299999999</v>
      </c>
      <c r="K82" s="306">
        <f t="shared" si="2"/>
        <v>78.239642574145961</v>
      </c>
    </row>
    <row r="83" spans="1:11" ht="76.5" hidden="1" customHeight="1" x14ac:dyDescent="0.2">
      <c r="A83" s="83">
        <v>31000000</v>
      </c>
      <c r="B83" s="84" t="s">
        <v>285</v>
      </c>
      <c r="C83" s="161"/>
      <c r="D83" s="161">
        <f>D84</f>
        <v>0</v>
      </c>
      <c r="E83" s="162"/>
      <c r="F83" s="164"/>
      <c r="G83" s="164"/>
      <c r="H83" s="162"/>
      <c r="I83" s="161">
        <f t="shared" si="9"/>
        <v>0</v>
      </c>
      <c r="J83" s="161">
        <f t="shared" si="9"/>
        <v>0</v>
      </c>
      <c r="K83" s="306"/>
    </row>
    <row r="84" spans="1:11" ht="76.5" hidden="1" x14ac:dyDescent="0.2">
      <c r="A84" s="83">
        <v>31010000</v>
      </c>
      <c r="B84" s="84" t="s">
        <v>283</v>
      </c>
      <c r="C84" s="161"/>
      <c r="D84" s="161">
        <f>D85</f>
        <v>0</v>
      </c>
      <c r="E84" s="162"/>
      <c r="F84" s="164"/>
      <c r="G84" s="164"/>
      <c r="H84" s="162"/>
      <c r="I84" s="161">
        <f t="shared" si="9"/>
        <v>0</v>
      </c>
      <c r="J84" s="161">
        <f t="shared" si="9"/>
        <v>0</v>
      </c>
      <c r="K84" s="306"/>
    </row>
    <row r="85" spans="1:11" ht="76.5" hidden="1" x14ac:dyDescent="0.2">
      <c r="A85" s="89">
        <v>31010200</v>
      </c>
      <c r="B85" s="53" t="s">
        <v>284</v>
      </c>
      <c r="C85" s="161"/>
      <c r="D85" s="92"/>
      <c r="E85" s="162"/>
      <c r="F85" s="164"/>
      <c r="G85" s="164"/>
      <c r="H85" s="162"/>
      <c r="I85" s="161">
        <f t="shared" si="9"/>
        <v>0</v>
      </c>
      <c r="J85" s="92">
        <f t="shared" si="9"/>
        <v>0</v>
      </c>
      <c r="K85" s="306"/>
    </row>
    <row r="86" spans="1:11" s="2" customFormat="1" ht="29.25" customHeight="1" x14ac:dyDescent="0.2">
      <c r="A86" s="83">
        <v>33000000</v>
      </c>
      <c r="B86" s="99" t="s">
        <v>212</v>
      </c>
      <c r="C86" s="161">
        <f>C87</f>
        <v>0</v>
      </c>
      <c r="D86" s="161">
        <f>D87</f>
        <v>0</v>
      </c>
      <c r="E86" s="162">
        <f t="shared" si="6"/>
        <v>0</v>
      </c>
      <c r="F86" s="161">
        <v>10143978</v>
      </c>
      <c r="G86" s="161">
        <f t="shared" ref="G86" si="12">G87</f>
        <v>7936612.1299999999</v>
      </c>
      <c r="H86" s="162">
        <f t="shared" ref="H86:H104" si="13">IF(F86=0,0,G86/F86*100)</f>
        <v>78.239642574145961</v>
      </c>
      <c r="I86" s="161">
        <f t="shared" si="9"/>
        <v>10143978</v>
      </c>
      <c r="J86" s="161">
        <f t="shared" si="9"/>
        <v>7936612.1299999999</v>
      </c>
      <c r="K86" s="306">
        <f t="shared" ref="K86:K113" si="14">IF(I86=0,0,J86/I86*100)</f>
        <v>78.239642574145961</v>
      </c>
    </row>
    <row r="87" spans="1:11" s="2" customFormat="1" ht="27" customHeight="1" x14ac:dyDescent="0.2">
      <c r="A87" s="83">
        <v>33010000</v>
      </c>
      <c r="B87" s="84" t="s">
        <v>213</v>
      </c>
      <c r="C87" s="161">
        <f>C88</f>
        <v>0</v>
      </c>
      <c r="D87" s="161">
        <f>D88</f>
        <v>0</v>
      </c>
      <c r="E87" s="162">
        <f t="shared" si="6"/>
        <v>0</v>
      </c>
      <c r="F87" s="161">
        <v>10143978</v>
      </c>
      <c r="G87" s="161">
        <f t="shared" ref="G87" si="15">G88+G89</f>
        <v>7936612.1299999999</v>
      </c>
      <c r="H87" s="162">
        <f t="shared" si="13"/>
        <v>78.239642574145961</v>
      </c>
      <c r="I87" s="161">
        <f t="shared" si="9"/>
        <v>10143978</v>
      </c>
      <c r="J87" s="161">
        <f t="shared" si="9"/>
        <v>7936612.1299999999</v>
      </c>
      <c r="K87" s="306">
        <f t="shared" si="14"/>
        <v>78.239642574145961</v>
      </c>
    </row>
    <row r="88" spans="1:11" s="2" customFormat="1" ht="63.75" x14ac:dyDescent="0.2">
      <c r="A88" s="89">
        <v>33010100</v>
      </c>
      <c r="B88" s="53" t="s">
        <v>214</v>
      </c>
      <c r="C88" s="92"/>
      <c r="D88" s="92"/>
      <c r="E88" s="91">
        <f t="shared" si="6"/>
        <v>0</v>
      </c>
      <c r="F88" s="90">
        <v>10000000</v>
      </c>
      <c r="G88" s="202">
        <v>7782349</v>
      </c>
      <c r="H88" s="91">
        <f t="shared" si="13"/>
        <v>77.823489999999993</v>
      </c>
      <c r="I88" s="161">
        <f t="shared" si="9"/>
        <v>10000000</v>
      </c>
      <c r="J88" s="92">
        <f t="shared" si="9"/>
        <v>7782349</v>
      </c>
      <c r="K88" s="93">
        <f t="shared" si="14"/>
        <v>77.823489999999993</v>
      </c>
    </row>
    <row r="89" spans="1:11" s="2" customFormat="1" ht="54.75" customHeight="1" x14ac:dyDescent="0.2">
      <c r="A89" s="195">
        <v>33010400</v>
      </c>
      <c r="B89" s="194" t="s">
        <v>332</v>
      </c>
      <c r="C89" s="92"/>
      <c r="D89" s="92"/>
      <c r="E89" s="91"/>
      <c r="F89" s="90">
        <v>143978</v>
      </c>
      <c r="G89" s="202">
        <v>154263.13</v>
      </c>
      <c r="H89" s="91">
        <v>107.7</v>
      </c>
      <c r="I89" s="161">
        <f t="shared" si="9"/>
        <v>143978</v>
      </c>
      <c r="J89" s="92">
        <f>G89</f>
        <v>154263.13</v>
      </c>
      <c r="K89" s="93">
        <v>107.7</v>
      </c>
    </row>
    <row r="90" spans="1:11" s="2" customFormat="1" x14ac:dyDescent="0.2">
      <c r="A90" s="310"/>
      <c r="B90" s="311" t="s">
        <v>164</v>
      </c>
      <c r="C90" s="223">
        <f>C54+C10</f>
        <v>55198700</v>
      </c>
      <c r="D90" s="223">
        <f>D54+D10+D82</f>
        <v>59371334.940000005</v>
      </c>
      <c r="E90" s="221">
        <f t="shared" si="6"/>
        <v>107.55929929509212</v>
      </c>
      <c r="F90" s="223">
        <v>20948363.609999999</v>
      </c>
      <c r="G90" s="223">
        <v>18229226.629999999</v>
      </c>
      <c r="H90" s="222">
        <v>87.02</v>
      </c>
      <c r="I90" s="223">
        <f t="shared" si="9"/>
        <v>76147063.609999999</v>
      </c>
      <c r="J90" s="223">
        <f t="shared" si="9"/>
        <v>77600561.570000008</v>
      </c>
      <c r="K90" s="224">
        <f t="shared" si="14"/>
        <v>101.90880368998118</v>
      </c>
    </row>
    <row r="91" spans="1:11" x14ac:dyDescent="0.2">
      <c r="A91" s="159">
        <v>40000000</v>
      </c>
      <c r="B91" s="312" t="s">
        <v>149</v>
      </c>
      <c r="C91" s="307">
        <v>76371401</v>
      </c>
      <c r="D91" s="164">
        <v>75426625.540000007</v>
      </c>
      <c r="E91" s="162">
        <f t="shared" si="6"/>
        <v>98.7629198264937</v>
      </c>
      <c r="F91" s="164">
        <v>9821000</v>
      </c>
      <c r="G91" s="164">
        <v>9821000</v>
      </c>
      <c r="H91" s="164">
        <v>93.8</v>
      </c>
      <c r="I91" s="161">
        <f t="shared" si="9"/>
        <v>86192401</v>
      </c>
      <c r="J91" s="161">
        <f t="shared" si="9"/>
        <v>85247625.540000007</v>
      </c>
      <c r="K91" s="306">
        <f t="shared" si="14"/>
        <v>98.903876154929264</v>
      </c>
    </row>
    <row r="92" spans="1:11" x14ac:dyDescent="0.2">
      <c r="A92" s="159">
        <v>41000000</v>
      </c>
      <c r="B92" s="312" t="s">
        <v>150</v>
      </c>
      <c r="C92" s="164">
        <v>76371401</v>
      </c>
      <c r="D92" s="164">
        <v>75426625.540000007</v>
      </c>
      <c r="E92" s="162">
        <f t="shared" si="6"/>
        <v>98.7629198264937</v>
      </c>
      <c r="F92" s="164">
        <v>9821000</v>
      </c>
      <c r="G92" s="164">
        <v>9821000</v>
      </c>
      <c r="H92" s="164">
        <v>93.8</v>
      </c>
      <c r="I92" s="161">
        <f t="shared" si="9"/>
        <v>86192401</v>
      </c>
      <c r="J92" s="161">
        <f t="shared" si="9"/>
        <v>85247625.540000007</v>
      </c>
      <c r="K92" s="306">
        <f t="shared" si="14"/>
        <v>98.903876154929264</v>
      </c>
    </row>
    <row r="93" spans="1:11" s="2" customFormat="1" ht="25.5" x14ac:dyDescent="0.2">
      <c r="A93" s="159">
        <v>41020000</v>
      </c>
      <c r="B93" s="312" t="s">
        <v>151</v>
      </c>
      <c r="C93" s="164">
        <f>SUM(C94:C94)</f>
        <v>18828800</v>
      </c>
      <c r="D93" s="164">
        <f>SUM(D94:D94)</f>
        <v>18828800</v>
      </c>
      <c r="E93" s="162">
        <f t="shared" si="6"/>
        <v>100</v>
      </c>
      <c r="F93" s="164">
        <f>SUM(F94:F94)</f>
        <v>0</v>
      </c>
      <c r="G93" s="164">
        <f>SUM(G94:G94)</f>
        <v>0</v>
      </c>
      <c r="H93" s="164"/>
      <c r="I93" s="161">
        <f t="shared" si="9"/>
        <v>18828800</v>
      </c>
      <c r="J93" s="161">
        <f>D93+G93</f>
        <v>18828800</v>
      </c>
      <c r="K93" s="306">
        <f t="shared" si="14"/>
        <v>100</v>
      </c>
    </row>
    <row r="94" spans="1:11" s="2" customFormat="1" ht="21.75" customHeight="1" x14ac:dyDescent="0.2">
      <c r="A94" s="103">
        <v>41020100</v>
      </c>
      <c r="B94" s="104" t="s">
        <v>152</v>
      </c>
      <c r="C94" s="90">
        <v>18828800</v>
      </c>
      <c r="D94" s="202">
        <v>18828800</v>
      </c>
      <c r="E94" s="91">
        <f t="shared" si="6"/>
        <v>100</v>
      </c>
      <c r="F94" s="92"/>
      <c r="G94" s="92"/>
      <c r="H94" s="164"/>
      <c r="I94" s="161">
        <f t="shared" si="9"/>
        <v>18828800</v>
      </c>
      <c r="J94" s="92">
        <f>D94+G94</f>
        <v>18828800</v>
      </c>
      <c r="K94" s="93">
        <f t="shared" si="14"/>
        <v>100</v>
      </c>
    </row>
    <row r="95" spans="1:11" ht="25.5" x14ac:dyDescent="0.2">
      <c r="A95" s="159">
        <v>41030000</v>
      </c>
      <c r="B95" s="312" t="s">
        <v>153</v>
      </c>
      <c r="C95" s="164">
        <v>56429100</v>
      </c>
      <c r="D95" s="164">
        <v>55484324.539999999</v>
      </c>
      <c r="E95" s="162">
        <f t="shared" si="6"/>
        <v>98.325730057718445</v>
      </c>
      <c r="F95" s="164">
        <f>SUM(F99:F99)</f>
        <v>0</v>
      </c>
      <c r="G95" s="164">
        <f>SUM(G99:G99)</f>
        <v>0</v>
      </c>
      <c r="H95" s="164"/>
      <c r="I95" s="161">
        <f t="shared" si="9"/>
        <v>56429100</v>
      </c>
      <c r="J95" s="161">
        <f>D95+G95</f>
        <v>55484324.539999999</v>
      </c>
      <c r="K95" s="306">
        <f t="shared" si="14"/>
        <v>98.325730057718445</v>
      </c>
    </row>
    <row r="96" spans="1:11" ht="38.25" x14ac:dyDescent="0.2">
      <c r="A96" s="103">
        <v>41031100</v>
      </c>
      <c r="B96" s="268" t="s">
        <v>456</v>
      </c>
      <c r="C96" s="90">
        <v>662800</v>
      </c>
      <c r="D96" s="90">
        <v>341057</v>
      </c>
      <c r="E96" s="162">
        <f t="shared" si="6"/>
        <v>51.457000603500305</v>
      </c>
      <c r="F96" s="164"/>
      <c r="G96" s="164"/>
      <c r="H96" s="164"/>
      <c r="I96" s="161">
        <f t="shared" si="9"/>
        <v>662800</v>
      </c>
      <c r="J96" s="161">
        <v>341057</v>
      </c>
      <c r="K96" s="306">
        <v>51.5</v>
      </c>
    </row>
    <row r="97" spans="1:11" ht="38.25" x14ac:dyDescent="0.2">
      <c r="A97" s="103">
        <v>41035400</v>
      </c>
      <c r="B97" s="268" t="s">
        <v>457</v>
      </c>
      <c r="C97" s="90"/>
      <c r="D97" s="90"/>
      <c r="E97" s="162"/>
      <c r="F97" s="90">
        <v>21000</v>
      </c>
      <c r="G97" s="90">
        <v>21000</v>
      </c>
      <c r="H97" s="90">
        <v>100</v>
      </c>
      <c r="I97" s="161">
        <f t="shared" si="9"/>
        <v>21000</v>
      </c>
      <c r="J97" s="161">
        <v>21000</v>
      </c>
      <c r="K97" s="306">
        <v>100</v>
      </c>
    </row>
    <row r="98" spans="1:11" ht="89.25" x14ac:dyDescent="0.2">
      <c r="A98" s="103">
        <v>41033500</v>
      </c>
      <c r="B98" s="268" t="s">
        <v>458</v>
      </c>
      <c r="C98" s="90">
        <v>5342500</v>
      </c>
      <c r="D98" s="202">
        <v>5010900.33</v>
      </c>
      <c r="E98" s="91">
        <f t="shared" si="6"/>
        <v>93.793174169396352</v>
      </c>
      <c r="F98" s="164"/>
      <c r="G98" s="164"/>
      <c r="H98" s="162"/>
      <c r="I98" s="161">
        <f t="shared" si="9"/>
        <v>5342500</v>
      </c>
      <c r="J98" s="161">
        <v>5010900.33</v>
      </c>
      <c r="K98" s="306">
        <v>93.8</v>
      </c>
    </row>
    <row r="99" spans="1:11" ht="25.5" x14ac:dyDescent="0.2">
      <c r="A99" s="103">
        <v>41033900</v>
      </c>
      <c r="B99" s="104" t="s">
        <v>215</v>
      </c>
      <c r="C99" s="90">
        <v>44561900</v>
      </c>
      <c r="D99" s="202">
        <v>44561900</v>
      </c>
      <c r="E99" s="91">
        <f t="shared" si="6"/>
        <v>100</v>
      </c>
      <c r="F99" s="92"/>
      <c r="G99" s="92"/>
      <c r="H99" s="91">
        <f t="shared" si="13"/>
        <v>0</v>
      </c>
      <c r="I99" s="161">
        <f t="shared" si="9"/>
        <v>44561900</v>
      </c>
      <c r="J99" s="92">
        <f t="shared" si="9"/>
        <v>44561900</v>
      </c>
      <c r="K99" s="93">
        <f t="shared" si="14"/>
        <v>100</v>
      </c>
    </row>
    <row r="100" spans="1:11" ht="89.25" hidden="1" customHeight="1" x14ac:dyDescent="0.2">
      <c r="A100" s="103">
        <v>41035400</v>
      </c>
      <c r="B100" s="104" t="s">
        <v>459</v>
      </c>
      <c r="C100" s="90">
        <v>108800</v>
      </c>
      <c r="D100" s="202">
        <v>87200</v>
      </c>
      <c r="E100" s="91">
        <f t="shared" si="6"/>
        <v>80.14705882352942</v>
      </c>
      <c r="F100" s="92"/>
      <c r="G100" s="92"/>
      <c r="H100" s="91"/>
      <c r="I100" s="161">
        <f t="shared" si="9"/>
        <v>108800</v>
      </c>
      <c r="J100" s="92">
        <f t="shared" si="9"/>
        <v>87200</v>
      </c>
      <c r="K100" s="93">
        <f t="shared" si="14"/>
        <v>80.14705882352942</v>
      </c>
    </row>
    <row r="101" spans="1:11" s="2" customFormat="1" ht="63.75" x14ac:dyDescent="0.2">
      <c r="A101" s="103">
        <v>41036000</v>
      </c>
      <c r="B101" s="104" t="s">
        <v>460</v>
      </c>
      <c r="C101" s="90">
        <v>760800</v>
      </c>
      <c r="D101" s="90">
        <v>757667.7</v>
      </c>
      <c r="E101" s="91">
        <f t="shared" si="6"/>
        <v>99.588288643533119</v>
      </c>
      <c r="F101" s="92"/>
      <c r="G101" s="92"/>
      <c r="H101" s="91"/>
      <c r="I101" s="161">
        <f t="shared" si="9"/>
        <v>760800</v>
      </c>
      <c r="J101" s="92">
        <f t="shared" si="9"/>
        <v>757667.7</v>
      </c>
      <c r="K101" s="93">
        <f t="shared" si="14"/>
        <v>99.588288643533119</v>
      </c>
    </row>
    <row r="102" spans="1:11" s="212" customFormat="1" ht="38.25" x14ac:dyDescent="0.2">
      <c r="A102" s="103">
        <v>41036300</v>
      </c>
      <c r="B102" s="104" t="s">
        <v>461</v>
      </c>
      <c r="C102" s="90">
        <v>4992300</v>
      </c>
      <c r="D102" s="202">
        <v>4703999.51</v>
      </c>
      <c r="E102" s="91">
        <f t="shared" si="6"/>
        <v>94.22509684914769</v>
      </c>
      <c r="F102" s="92"/>
      <c r="G102" s="92"/>
      <c r="H102" s="91"/>
      <c r="I102" s="161">
        <f t="shared" si="9"/>
        <v>4992300</v>
      </c>
      <c r="J102" s="92">
        <f t="shared" si="9"/>
        <v>4703999.51</v>
      </c>
      <c r="K102" s="93">
        <f t="shared" si="14"/>
        <v>94.22509684914769</v>
      </c>
    </row>
    <row r="103" spans="1:11" ht="25.5" x14ac:dyDescent="0.2">
      <c r="A103" s="159">
        <v>41040000</v>
      </c>
      <c r="B103" s="160" t="s">
        <v>216</v>
      </c>
      <c r="C103" s="164">
        <f>SUM(C104:C106)</f>
        <v>1113501</v>
      </c>
      <c r="D103" s="164">
        <f>SUM(D104:D106)</f>
        <v>1113501</v>
      </c>
      <c r="E103" s="162">
        <f t="shared" si="6"/>
        <v>100</v>
      </c>
      <c r="F103" s="161"/>
      <c r="G103" s="161"/>
      <c r="H103" s="162">
        <f t="shared" si="13"/>
        <v>0</v>
      </c>
      <c r="I103" s="161">
        <f t="shared" si="9"/>
        <v>1113501</v>
      </c>
      <c r="J103" s="161">
        <f t="shared" si="9"/>
        <v>1113501</v>
      </c>
      <c r="K103" s="306">
        <f t="shared" si="14"/>
        <v>100</v>
      </c>
    </row>
    <row r="104" spans="1:11" ht="63.6" customHeight="1" x14ac:dyDescent="0.2">
      <c r="A104" s="103">
        <v>41040200</v>
      </c>
      <c r="B104" s="104" t="s">
        <v>217</v>
      </c>
      <c r="C104" s="90">
        <v>945200</v>
      </c>
      <c r="D104" s="202">
        <v>945200</v>
      </c>
      <c r="E104" s="91">
        <f t="shared" si="6"/>
        <v>100</v>
      </c>
      <c r="F104" s="92"/>
      <c r="G104" s="92"/>
      <c r="H104" s="91">
        <f t="shared" si="13"/>
        <v>0</v>
      </c>
      <c r="I104" s="161">
        <f t="shared" si="9"/>
        <v>945200</v>
      </c>
      <c r="J104" s="161">
        <f t="shared" si="9"/>
        <v>945200</v>
      </c>
      <c r="K104" s="93">
        <f t="shared" si="14"/>
        <v>100</v>
      </c>
    </row>
    <row r="105" spans="1:11" x14ac:dyDescent="0.2">
      <c r="A105" s="103">
        <v>41040400</v>
      </c>
      <c r="B105" s="104" t="s">
        <v>295</v>
      </c>
      <c r="C105" s="90">
        <v>168301</v>
      </c>
      <c r="D105" s="202">
        <v>168301</v>
      </c>
      <c r="E105" s="91">
        <f t="shared" si="6"/>
        <v>100</v>
      </c>
      <c r="F105" s="92"/>
      <c r="G105" s="92"/>
      <c r="H105" s="91"/>
      <c r="I105" s="161">
        <f t="shared" si="9"/>
        <v>168301</v>
      </c>
      <c r="J105" s="161">
        <f t="shared" si="9"/>
        <v>168301</v>
      </c>
      <c r="K105" s="93">
        <f t="shared" si="14"/>
        <v>100</v>
      </c>
    </row>
    <row r="106" spans="1:11" ht="89.25" hidden="1" x14ac:dyDescent="0.2">
      <c r="A106" s="103">
        <v>41040500</v>
      </c>
      <c r="B106" s="104" t="s">
        <v>219</v>
      </c>
      <c r="C106" s="90"/>
      <c r="D106" s="90"/>
      <c r="E106" s="91">
        <f t="shared" si="6"/>
        <v>0</v>
      </c>
      <c r="F106" s="92"/>
      <c r="G106" s="92"/>
      <c r="H106" s="91"/>
      <c r="I106" s="161">
        <f t="shared" si="9"/>
        <v>0</v>
      </c>
      <c r="J106" s="161">
        <f t="shared" si="9"/>
        <v>0</v>
      </c>
      <c r="K106" s="93">
        <f t="shared" si="14"/>
        <v>0</v>
      </c>
    </row>
    <row r="107" spans="1:11" ht="25.5" x14ac:dyDescent="0.2">
      <c r="A107" s="159">
        <v>41050000</v>
      </c>
      <c r="B107" s="160" t="s">
        <v>218</v>
      </c>
      <c r="C107" s="164">
        <f>SUM(C109+C112)</f>
        <v>0</v>
      </c>
      <c r="D107" s="164">
        <f>SUM(D109+D111)</f>
        <v>0</v>
      </c>
      <c r="E107" s="162">
        <f t="shared" si="6"/>
        <v>0</v>
      </c>
      <c r="F107" s="161">
        <v>9800000</v>
      </c>
      <c r="G107" s="161">
        <v>9800000</v>
      </c>
      <c r="H107" s="162">
        <f>IF(F107=0,0,G107/F107*100)</f>
        <v>100</v>
      </c>
      <c r="I107" s="161">
        <f t="shared" si="9"/>
        <v>9800000</v>
      </c>
      <c r="J107" s="161">
        <f t="shared" si="9"/>
        <v>9800000</v>
      </c>
      <c r="K107" s="93">
        <f t="shared" si="14"/>
        <v>100</v>
      </c>
    </row>
    <row r="108" spans="1:11" ht="38.25" hidden="1" x14ac:dyDescent="0.2">
      <c r="A108" s="103">
        <v>41051100</v>
      </c>
      <c r="B108" s="104" t="s">
        <v>365</v>
      </c>
      <c r="C108" s="90"/>
      <c r="D108" s="90"/>
      <c r="E108" s="91"/>
      <c r="F108" s="92"/>
      <c r="G108" s="92"/>
      <c r="H108" s="91"/>
      <c r="I108" s="161">
        <f t="shared" si="9"/>
        <v>0</v>
      </c>
      <c r="J108" s="161">
        <f t="shared" si="9"/>
        <v>0</v>
      </c>
      <c r="K108" s="93">
        <f t="shared" si="14"/>
        <v>0</v>
      </c>
    </row>
    <row r="109" spans="1:11" ht="51" hidden="1" x14ac:dyDescent="0.2">
      <c r="A109" s="103">
        <v>41051200</v>
      </c>
      <c r="B109" s="104" t="s">
        <v>49</v>
      </c>
      <c r="C109" s="90"/>
      <c r="D109" s="90">
        <v>0</v>
      </c>
      <c r="E109" s="91">
        <f t="shared" si="6"/>
        <v>0</v>
      </c>
      <c r="F109" s="92"/>
      <c r="G109" s="92"/>
      <c r="H109" s="162">
        <f t="shared" ref="H109:H112" si="16">IF(F109=0,0,G109/F109*100)</f>
        <v>0</v>
      </c>
      <c r="I109" s="161">
        <f t="shared" si="9"/>
        <v>0</v>
      </c>
      <c r="J109" s="161">
        <f t="shared" si="9"/>
        <v>0</v>
      </c>
      <c r="K109" s="93">
        <f t="shared" si="14"/>
        <v>0</v>
      </c>
    </row>
    <row r="110" spans="1:11" ht="25.5" x14ac:dyDescent="0.2">
      <c r="A110" s="103">
        <v>41053400</v>
      </c>
      <c r="B110" s="104" t="s">
        <v>333</v>
      </c>
      <c r="C110" s="90"/>
      <c r="D110" s="90">
        <v>0</v>
      </c>
      <c r="E110" s="91">
        <f t="shared" si="6"/>
        <v>0</v>
      </c>
      <c r="F110" s="92">
        <v>9800000</v>
      </c>
      <c r="G110" s="204">
        <v>9800000</v>
      </c>
      <c r="H110" s="162">
        <v>100</v>
      </c>
      <c r="I110" s="161">
        <f t="shared" si="9"/>
        <v>9800000</v>
      </c>
      <c r="J110" s="161">
        <f t="shared" si="9"/>
        <v>9800000</v>
      </c>
      <c r="K110" s="93">
        <f t="shared" si="14"/>
        <v>100</v>
      </c>
    </row>
    <row r="111" spans="1:11" ht="63.75" hidden="1" x14ac:dyDescent="0.2">
      <c r="A111" s="103">
        <v>41051700</v>
      </c>
      <c r="B111" s="104" t="s">
        <v>322</v>
      </c>
      <c r="C111" s="90"/>
      <c r="D111" s="90"/>
      <c r="E111" s="91">
        <f t="shared" si="6"/>
        <v>0</v>
      </c>
      <c r="F111" s="92"/>
      <c r="G111" s="92"/>
      <c r="H111" s="162">
        <f t="shared" si="16"/>
        <v>0</v>
      </c>
      <c r="I111" s="161">
        <f t="shared" si="9"/>
        <v>0</v>
      </c>
      <c r="J111" s="92">
        <f t="shared" si="9"/>
        <v>0</v>
      </c>
      <c r="K111" s="93">
        <f t="shared" si="14"/>
        <v>0</v>
      </c>
    </row>
    <row r="112" spans="1:11" ht="15.75" customHeight="1" x14ac:dyDescent="0.2">
      <c r="A112" s="103">
        <v>41053900</v>
      </c>
      <c r="B112" s="104" t="s">
        <v>364</v>
      </c>
      <c r="C112" s="90"/>
      <c r="D112" s="90">
        <v>0</v>
      </c>
      <c r="E112" s="91">
        <f t="shared" si="6"/>
        <v>0</v>
      </c>
      <c r="F112" s="92"/>
      <c r="G112" s="92"/>
      <c r="H112" s="162">
        <f t="shared" si="16"/>
        <v>0</v>
      </c>
      <c r="I112" s="161">
        <f t="shared" si="9"/>
        <v>0</v>
      </c>
      <c r="J112" s="92">
        <f t="shared" si="9"/>
        <v>0</v>
      </c>
      <c r="K112" s="93">
        <f t="shared" si="14"/>
        <v>0</v>
      </c>
    </row>
    <row r="113" spans="1:11" x14ac:dyDescent="0.2">
      <c r="A113" s="370" t="s">
        <v>155</v>
      </c>
      <c r="B113" s="370"/>
      <c r="C113" s="313">
        <v>131570101</v>
      </c>
      <c r="D113" s="313">
        <v>134797960.47999999</v>
      </c>
      <c r="E113" s="314">
        <f t="shared" si="6"/>
        <v>102.45333814861172</v>
      </c>
      <c r="F113" s="313">
        <v>30769363.609999999</v>
      </c>
      <c r="G113" s="313">
        <v>28050226.629999999</v>
      </c>
      <c r="H113" s="314">
        <v>91.16</v>
      </c>
      <c r="I113" s="313">
        <f t="shared" si="9"/>
        <v>162339464.61000001</v>
      </c>
      <c r="J113" s="313">
        <f t="shared" si="9"/>
        <v>162848187.10999998</v>
      </c>
      <c r="K113" s="315">
        <f t="shared" si="14"/>
        <v>100.31336958097165</v>
      </c>
    </row>
    <row r="114" spans="1:11" x14ac:dyDescent="0.2">
      <c r="I114" s="161">
        <f t="shared" si="9"/>
        <v>0</v>
      </c>
    </row>
    <row r="117" spans="1:11" ht="15.75" x14ac:dyDescent="0.25">
      <c r="B117" s="152" t="s">
        <v>663</v>
      </c>
      <c r="C117" s="153"/>
      <c r="D117" s="371"/>
      <c r="E117" s="371"/>
      <c r="G117" s="154" t="s">
        <v>420</v>
      </c>
    </row>
  </sheetData>
  <mergeCells count="20">
    <mergeCell ref="A113:B113"/>
    <mergeCell ref="D117:E117"/>
    <mergeCell ref="A4:K4"/>
    <mergeCell ref="A5:K5"/>
    <mergeCell ref="I7:K7"/>
    <mergeCell ref="C8:C9"/>
    <mergeCell ref="D8:D9"/>
    <mergeCell ref="E8:E9"/>
    <mergeCell ref="F8:F9"/>
    <mergeCell ref="A7:A9"/>
    <mergeCell ref="B7:B9"/>
    <mergeCell ref="F7:H7"/>
    <mergeCell ref="H8:H9"/>
    <mergeCell ref="C7:E7"/>
    <mergeCell ref="G8:G9"/>
    <mergeCell ref="I1:J1"/>
    <mergeCell ref="I2:J2"/>
    <mergeCell ref="J8:J9"/>
    <mergeCell ref="K8:K9"/>
    <mergeCell ref="I8:I9"/>
  </mergeCells>
  <phoneticPr fontId="0" type="noConversion"/>
  <conditionalFormatting sqref="B51">
    <cfRule type="expression" dxfId="31" priority="3" stopIfTrue="1">
      <formula>XFC51=1</formula>
    </cfRule>
  </conditionalFormatting>
  <conditionalFormatting sqref="C13:C18 C20:C22 C24:C27 C30:C37">
    <cfRule type="expression" dxfId="30" priority="1" stopIfTrue="1">
      <formula>XFB13=1</formula>
    </cfRule>
  </conditionalFormatting>
  <conditionalFormatting sqref="D13:D18 D20:D23 C23 D25:D27 D30:D37">
    <cfRule type="expression" dxfId="29" priority="2" stopIfTrue="1">
      <formula>XEZ13=1</formula>
    </cfRule>
  </conditionalFormatting>
  <pageMargins left="0.19685039370078741" right="0.23622047244094491" top="0.78740157480314965" bottom="0.23622047244094491" header="0" footer="0"/>
  <pageSetup paperSize="9" scale="70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L98"/>
  <sheetViews>
    <sheetView showZeros="0" zoomScale="85" zoomScaleNormal="85" workbookViewId="0">
      <pane xSplit="2" ySplit="9" topLeftCell="C10" activePane="bottomRight" state="frozen"/>
      <selection activeCell="F9" sqref="F9"/>
      <selection pane="topRight" activeCell="F9" sqref="F9"/>
      <selection pane="bottomLeft" activeCell="F9" sqref="F9"/>
      <selection pane="bottomRight" activeCell="I2" sqref="I2:J2"/>
    </sheetView>
  </sheetViews>
  <sheetFormatPr defaultColWidth="11.5703125" defaultRowHeight="12.75" x14ac:dyDescent="0.2"/>
  <cols>
    <col min="1" max="1" width="9.85546875" style="60" customWidth="1"/>
    <col min="2" max="2" width="48.7109375" style="8" customWidth="1"/>
    <col min="3" max="3" width="17.7109375" style="4" customWidth="1"/>
    <col min="4" max="4" width="17.140625" style="4" customWidth="1"/>
    <col min="5" max="5" width="8.7109375" style="4" customWidth="1"/>
    <col min="6" max="6" width="17.140625" style="4" customWidth="1"/>
    <col min="7" max="7" width="15.140625" style="4" customWidth="1"/>
    <col min="8" max="8" width="12.85546875" style="4" customWidth="1"/>
    <col min="9" max="9" width="17" style="4" customWidth="1"/>
    <col min="10" max="10" width="17.28515625" style="4" customWidth="1"/>
    <col min="11" max="11" width="9.5703125" style="4" customWidth="1"/>
    <col min="12" max="16384" width="11.5703125" style="4"/>
  </cols>
  <sheetData>
    <row r="1" spans="1:12" ht="53.25" customHeight="1" x14ac:dyDescent="0.2">
      <c r="I1" s="361" t="s">
        <v>660</v>
      </c>
      <c r="J1" s="361"/>
    </row>
    <row r="2" spans="1:12" x14ac:dyDescent="0.2">
      <c r="I2" s="362" t="s">
        <v>667</v>
      </c>
      <c r="J2" s="362"/>
    </row>
    <row r="4" spans="1:12" ht="15.75" x14ac:dyDescent="0.25">
      <c r="A4" s="383" t="s">
        <v>664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</row>
    <row r="5" spans="1:12" ht="15.75" x14ac:dyDescent="0.25">
      <c r="A5" s="383" t="s">
        <v>462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</row>
    <row r="6" spans="1:12" x14ac:dyDescent="0.2">
      <c r="A6" s="5"/>
      <c r="B6" s="6"/>
      <c r="C6" s="3"/>
      <c r="D6" s="3"/>
      <c r="E6" s="3"/>
      <c r="F6" s="7"/>
      <c r="G6" s="7"/>
      <c r="H6" s="3"/>
      <c r="I6" s="3"/>
      <c r="J6" s="3"/>
      <c r="K6" s="3" t="s">
        <v>5</v>
      </c>
    </row>
    <row r="7" spans="1:12" ht="12.6" customHeight="1" x14ac:dyDescent="0.2">
      <c r="A7" s="384" t="s">
        <v>136</v>
      </c>
      <c r="B7" s="385" t="s">
        <v>137</v>
      </c>
      <c r="C7" s="386" t="s">
        <v>158</v>
      </c>
      <c r="D7" s="386"/>
      <c r="E7" s="386"/>
      <c r="F7" s="380" t="s">
        <v>138</v>
      </c>
      <c r="G7" s="381"/>
      <c r="H7" s="382"/>
      <c r="I7" s="386" t="s">
        <v>160</v>
      </c>
      <c r="J7" s="386"/>
      <c r="K7" s="386"/>
    </row>
    <row r="8" spans="1:12" ht="12.6" customHeight="1" x14ac:dyDescent="0.2">
      <c r="A8" s="384"/>
      <c r="B8" s="385"/>
      <c r="C8" s="369" t="s">
        <v>463</v>
      </c>
      <c r="D8" s="369" t="s">
        <v>161</v>
      </c>
      <c r="E8" s="369" t="s">
        <v>139</v>
      </c>
      <c r="F8" s="369" t="s">
        <v>464</v>
      </c>
      <c r="G8" s="369" t="s">
        <v>161</v>
      </c>
      <c r="H8" s="379" t="s">
        <v>140</v>
      </c>
      <c r="I8" s="369" t="s">
        <v>465</v>
      </c>
      <c r="J8" s="369" t="s">
        <v>161</v>
      </c>
      <c r="K8" s="369" t="s">
        <v>163</v>
      </c>
    </row>
    <row r="9" spans="1:12" ht="79.150000000000006" customHeight="1" x14ac:dyDescent="0.2">
      <c r="A9" s="384"/>
      <c r="B9" s="385"/>
      <c r="C9" s="369"/>
      <c r="D9" s="369"/>
      <c r="E9" s="369"/>
      <c r="F9" s="369"/>
      <c r="G9" s="369"/>
      <c r="H9" s="379"/>
      <c r="I9" s="369"/>
      <c r="J9" s="369"/>
      <c r="K9" s="369"/>
    </row>
    <row r="10" spans="1:12" s="9" customFormat="1" ht="15.75" x14ac:dyDescent="0.2">
      <c r="A10" s="232" t="s">
        <v>141</v>
      </c>
      <c r="B10" s="233" t="s">
        <v>270</v>
      </c>
      <c r="C10" s="316">
        <f>C11</f>
        <v>29480000</v>
      </c>
      <c r="D10" s="316">
        <f>D11</f>
        <v>29001105.449999999</v>
      </c>
      <c r="E10" s="225">
        <f>IF(C10=0,0,D10/C10*100)</f>
        <v>98.375527306648564</v>
      </c>
      <c r="F10" s="316">
        <f>F11</f>
        <v>41183371.869999997</v>
      </c>
      <c r="G10" s="316">
        <f>G11</f>
        <v>37695828.080000006</v>
      </c>
      <c r="H10" s="225">
        <f>IF(F10=0,0,G10/F10*100)</f>
        <v>91.531670109458688</v>
      </c>
      <c r="I10" s="316">
        <f>I11</f>
        <v>70663371.870000005</v>
      </c>
      <c r="J10" s="316">
        <f>J11</f>
        <v>66696933.530000001</v>
      </c>
      <c r="K10" s="226">
        <f>IF(I10=0,0,J10/I10*100)</f>
        <v>94.386853846576841</v>
      </c>
      <c r="L10" s="69"/>
    </row>
    <row r="11" spans="1:12" s="9" customFormat="1" ht="26.25" customHeight="1" x14ac:dyDescent="0.2">
      <c r="A11" s="317" t="s">
        <v>142</v>
      </c>
      <c r="B11" s="318" t="s">
        <v>220</v>
      </c>
      <c r="C11" s="319">
        <f>C12+C19+C20+C22+C26+C29+C31+C32+C34+C38+C41+C44+C53+C57+C58+C61+C62+C28+C43+C30+C49</f>
        <v>29480000</v>
      </c>
      <c r="D11" s="319">
        <f>D12+D19+D26+D29+D32+D34+D41+D61+D62+D22++D31+D43+D44+D53+D28+D38+D49+D57+D30</f>
        <v>29001105.449999999</v>
      </c>
      <c r="E11" s="199">
        <f>IF(C11=0,0,D11/C11*100)</f>
        <v>98.375527306648564</v>
      </c>
      <c r="F11" s="319">
        <f>F12+F20+F23+F24+F25+F26+F32+F33+F42+F44+F46+F47+F48+F51+F52+F53+F56+F58+F59+F38+F40+F31+F36+F41+F62+F37+F61+F21+F34</f>
        <v>41183371.869999997</v>
      </c>
      <c r="G11" s="319">
        <f>G12+G25+G26+G31+G51+G53+G56+G58+G24+G36+G37+G40+G42+G61+G62+G32+G48+G41+G20+G21+G34</f>
        <v>37695828.080000006</v>
      </c>
      <c r="H11" s="199">
        <f>IF(F11=0,0,G11/F11*100)</f>
        <v>91.531670109458688</v>
      </c>
      <c r="I11" s="319">
        <f t="shared" ref="I11:J42" si="0">SUM(C11+F11)</f>
        <v>70663371.870000005</v>
      </c>
      <c r="J11" s="319">
        <f t="shared" si="0"/>
        <v>66696933.530000001</v>
      </c>
      <c r="K11" s="200">
        <f>IF(I11=0,0,J11/I11*100)</f>
        <v>94.386853846576841</v>
      </c>
      <c r="L11" s="69"/>
    </row>
    <row r="12" spans="1:12" ht="51" x14ac:dyDescent="0.2">
      <c r="A12" s="198" t="s">
        <v>143</v>
      </c>
      <c r="B12" s="201" t="s">
        <v>43</v>
      </c>
      <c r="C12" s="197">
        <v>17525250</v>
      </c>
      <c r="D12" s="199">
        <v>17410231.850000001</v>
      </c>
      <c r="E12" s="199">
        <f>IF(C12=0,0,D12/C12*100)</f>
        <v>99.343700375172972</v>
      </c>
      <c r="F12" s="199">
        <v>22741.61</v>
      </c>
      <c r="G12" s="199">
        <v>14250.05</v>
      </c>
      <c r="H12" s="199">
        <f t="shared" ref="H12:H29" si="1">IF(F12=0,0,G12/F12*100)</f>
        <v>62.660691129607791</v>
      </c>
      <c r="I12" s="319">
        <f t="shared" si="0"/>
        <v>17547991.609999999</v>
      </c>
      <c r="J12" s="319">
        <f t="shared" si="0"/>
        <v>17424481.900000002</v>
      </c>
      <c r="K12" s="200">
        <f>IF(I12=0,0,J12/I12*100)</f>
        <v>99.296160422543096</v>
      </c>
      <c r="L12" s="68"/>
    </row>
    <row r="13" spans="1:12" ht="15.75" hidden="1" customHeight="1" x14ac:dyDescent="0.2">
      <c r="A13" s="198" t="s">
        <v>221</v>
      </c>
      <c r="B13" s="201" t="s">
        <v>222</v>
      </c>
      <c r="C13" s="197">
        <v>11299980</v>
      </c>
      <c r="D13" s="199">
        <v>2789749.03</v>
      </c>
      <c r="E13" s="199">
        <f t="shared" ref="E13:E92" si="2">IF(C13=0,0,D13/C13*100)</f>
        <v>24.688088209005681</v>
      </c>
      <c r="F13" s="199">
        <v>730617.06</v>
      </c>
      <c r="G13" s="280">
        <v>730617.06</v>
      </c>
      <c r="H13" s="199">
        <f t="shared" si="1"/>
        <v>100</v>
      </c>
      <c r="I13" s="319">
        <f t="shared" si="0"/>
        <v>12030597.060000001</v>
      </c>
      <c r="J13" s="319">
        <f t="shared" si="0"/>
        <v>3520366.09</v>
      </c>
      <c r="K13" s="200">
        <f t="shared" ref="K13:K93" si="3">IF(I13=0,0,J13/I13*100)</f>
        <v>29.261773729457779</v>
      </c>
      <c r="L13" s="68"/>
    </row>
    <row r="14" spans="1:12" s="9" customFormat="1" ht="25.5" hidden="1" customHeight="1" x14ac:dyDescent="0.2">
      <c r="A14" s="198" t="s">
        <v>223</v>
      </c>
      <c r="B14" s="201" t="s">
        <v>166</v>
      </c>
      <c r="C14" s="197">
        <v>13462815</v>
      </c>
      <c r="D14" s="199">
        <v>3529414.93</v>
      </c>
      <c r="E14" s="199">
        <f t="shared" si="2"/>
        <v>26.216024880383486</v>
      </c>
      <c r="F14" s="200">
        <v>1408475.74</v>
      </c>
      <c r="G14" s="200">
        <v>1210091.55</v>
      </c>
      <c r="H14" s="199">
        <f t="shared" si="1"/>
        <v>85.914972876991129</v>
      </c>
      <c r="I14" s="319">
        <f t="shared" si="0"/>
        <v>14871290.74</v>
      </c>
      <c r="J14" s="319">
        <f t="shared" si="0"/>
        <v>4739506.4800000004</v>
      </c>
      <c r="K14" s="200">
        <f t="shared" si="3"/>
        <v>31.870175648250427</v>
      </c>
      <c r="L14" s="68"/>
    </row>
    <row r="15" spans="1:12" ht="25.5" hidden="1" customHeight="1" x14ac:dyDescent="0.2">
      <c r="A15" s="198" t="s">
        <v>224</v>
      </c>
      <c r="B15" s="201" t="s">
        <v>166</v>
      </c>
      <c r="C15" s="197">
        <v>44268400</v>
      </c>
      <c r="D15" s="199">
        <v>9503782.2899999991</v>
      </c>
      <c r="E15" s="199">
        <f t="shared" si="2"/>
        <v>21.468547067434105</v>
      </c>
      <c r="F15" s="199"/>
      <c r="G15" s="280"/>
      <c r="H15" s="199">
        <f t="shared" si="1"/>
        <v>0</v>
      </c>
      <c r="I15" s="319">
        <f t="shared" si="0"/>
        <v>44268400</v>
      </c>
      <c r="J15" s="319">
        <f t="shared" si="0"/>
        <v>9503782.2899999991</v>
      </c>
      <c r="K15" s="200">
        <f t="shared" si="3"/>
        <v>21.468547067434105</v>
      </c>
      <c r="L15" s="68"/>
    </row>
    <row r="16" spans="1:12" ht="15.75" hidden="1" customHeight="1" x14ac:dyDescent="0.2">
      <c r="A16" s="198" t="s">
        <v>225</v>
      </c>
      <c r="B16" s="201" t="s">
        <v>226</v>
      </c>
      <c r="C16" s="197">
        <v>1207750</v>
      </c>
      <c r="D16" s="200">
        <v>473349.99</v>
      </c>
      <c r="E16" s="199">
        <f t="shared" si="2"/>
        <v>39.192712895880774</v>
      </c>
      <c r="F16" s="199">
        <v>228700</v>
      </c>
      <c r="G16" s="280">
        <v>61205</v>
      </c>
      <c r="H16" s="199">
        <f t="shared" si="1"/>
        <v>26.762133799737647</v>
      </c>
      <c r="I16" s="319">
        <f t="shared" si="0"/>
        <v>1436450</v>
      </c>
      <c r="J16" s="319">
        <f t="shared" si="0"/>
        <v>534554.99</v>
      </c>
      <c r="K16" s="200">
        <f t="shared" si="3"/>
        <v>37.213616206620486</v>
      </c>
      <c r="L16" s="68"/>
    </row>
    <row r="17" spans="1:12" ht="38.25" hidden="1" customHeight="1" x14ac:dyDescent="0.2">
      <c r="A17" s="198" t="s">
        <v>227</v>
      </c>
      <c r="B17" s="201" t="s">
        <v>0</v>
      </c>
      <c r="C17" s="197">
        <v>25500</v>
      </c>
      <c r="D17" s="199">
        <v>25500</v>
      </c>
      <c r="E17" s="199">
        <f t="shared" si="2"/>
        <v>100</v>
      </c>
      <c r="F17" s="200"/>
      <c r="G17" s="200"/>
      <c r="H17" s="199">
        <f t="shared" si="1"/>
        <v>0</v>
      </c>
      <c r="I17" s="319">
        <f t="shared" si="0"/>
        <v>25500</v>
      </c>
      <c r="J17" s="319">
        <f t="shared" si="0"/>
        <v>25500</v>
      </c>
      <c r="K17" s="200">
        <f t="shared" si="3"/>
        <v>100</v>
      </c>
      <c r="L17" s="68"/>
    </row>
    <row r="18" spans="1:12" ht="51" hidden="1" customHeight="1" x14ac:dyDescent="0.2">
      <c r="A18" s="198" t="s">
        <v>228</v>
      </c>
      <c r="B18" s="201" t="s">
        <v>229</v>
      </c>
      <c r="C18" s="197">
        <v>27490.74</v>
      </c>
      <c r="D18" s="199">
        <v>27490.74</v>
      </c>
      <c r="E18" s="199">
        <f t="shared" si="2"/>
        <v>100</v>
      </c>
      <c r="F18" s="200">
        <v>30703.74</v>
      </c>
      <c r="G18" s="200">
        <v>30703.74</v>
      </c>
      <c r="H18" s="199">
        <f t="shared" si="1"/>
        <v>100</v>
      </c>
      <c r="I18" s="319">
        <f t="shared" si="0"/>
        <v>58194.48</v>
      </c>
      <c r="J18" s="319">
        <f t="shared" si="0"/>
        <v>58194.48</v>
      </c>
      <c r="K18" s="200">
        <f t="shared" si="3"/>
        <v>100</v>
      </c>
      <c r="L18" s="68"/>
    </row>
    <row r="19" spans="1:12" ht="38.25" x14ac:dyDescent="0.2">
      <c r="A19" s="198" t="s">
        <v>230</v>
      </c>
      <c r="B19" s="201" t="s">
        <v>231</v>
      </c>
      <c r="C19" s="279">
        <v>472163.13</v>
      </c>
      <c r="D19" s="199">
        <v>472163.13</v>
      </c>
      <c r="E19" s="199">
        <f t="shared" si="2"/>
        <v>100</v>
      </c>
      <c r="F19" s="200"/>
      <c r="G19" s="200"/>
      <c r="H19" s="199">
        <f t="shared" si="1"/>
        <v>0</v>
      </c>
      <c r="I19" s="319">
        <f t="shared" si="0"/>
        <v>472163.13</v>
      </c>
      <c r="J19" s="319">
        <f t="shared" si="0"/>
        <v>472163.13</v>
      </c>
      <c r="K19" s="200">
        <f t="shared" si="3"/>
        <v>100</v>
      </c>
      <c r="L19" s="68"/>
    </row>
    <row r="20" spans="1:12" s="9" customFormat="1" ht="102" x14ac:dyDescent="0.2">
      <c r="A20" s="198" t="s">
        <v>466</v>
      </c>
      <c r="B20" s="201" t="s">
        <v>467</v>
      </c>
      <c r="C20" s="279"/>
      <c r="D20" s="199"/>
      <c r="E20" s="199"/>
      <c r="F20" s="200">
        <v>1500000</v>
      </c>
      <c r="G20" s="200">
        <v>1229278.71</v>
      </c>
      <c r="H20" s="199">
        <f t="shared" si="1"/>
        <v>81.951913999999988</v>
      </c>
      <c r="I20" s="319">
        <f t="shared" si="0"/>
        <v>1500000</v>
      </c>
      <c r="J20" s="319">
        <f t="shared" si="0"/>
        <v>1229278.71</v>
      </c>
      <c r="K20" s="200">
        <f t="shared" si="3"/>
        <v>81.951913999999988</v>
      </c>
      <c r="L20" s="68"/>
    </row>
    <row r="21" spans="1:12" s="9" customFormat="1" ht="63.75" x14ac:dyDescent="0.2">
      <c r="A21" s="198" t="s">
        <v>468</v>
      </c>
      <c r="B21" s="201" t="s">
        <v>469</v>
      </c>
      <c r="C21" s="279"/>
      <c r="D21" s="199"/>
      <c r="E21" s="199"/>
      <c r="F21" s="200">
        <v>5342500</v>
      </c>
      <c r="G21" s="200">
        <v>5010900.33</v>
      </c>
      <c r="H21" s="199">
        <f t="shared" si="1"/>
        <v>93.793174169396352</v>
      </c>
      <c r="I21" s="319">
        <f t="shared" si="0"/>
        <v>5342500</v>
      </c>
      <c r="J21" s="319">
        <f t="shared" si="0"/>
        <v>5010900.33</v>
      </c>
      <c r="K21" s="200">
        <f t="shared" si="3"/>
        <v>93.793174169396352</v>
      </c>
      <c r="L21" s="68"/>
    </row>
    <row r="22" spans="1:12" s="9" customFormat="1" ht="15.75" x14ac:dyDescent="0.2">
      <c r="A22" s="198" t="s">
        <v>232</v>
      </c>
      <c r="B22" s="201" t="s">
        <v>1</v>
      </c>
      <c r="C22" s="197">
        <v>170000</v>
      </c>
      <c r="D22" s="199">
        <v>159401.24</v>
      </c>
      <c r="E22" s="199">
        <f t="shared" si="2"/>
        <v>93.765435294117637</v>
      </c>
      <c r="F22" s="200"/>
      <c r="G22" s="200"/>
      <c r="H22" s="199">
        <f t="shared" si="1"/>
        <v>0</v>
      </c>
      <c r="I22" s="319">
        <f t="shared" si="0"/>
        <v>170000</v>
      </c>
      <c r="J22" s="319">
        <f t="shared" si="0"/>
        <v>159401.24</v>
      </c>
      <c r="K22" s="200">
        <f t="shared" si="3"/>
        <v>93.765435294117637</v>
      </c>
      <c r="L22" s="68"/>
    </row>
    <row r="23" spans="1:12" ht="15.75" x14ac:dyDescent="0.2">
      <c r="A23" s="198" t="s">
        <v>470</v>
      </c>
      <c r="B23" s="201" t="s">
        <v>471</v>
      </c>
      <c r="C23" s="197"/>
      <c r="D23" s="199"/>
      <c r="E23" s="199"/>
      <c r="F23" s="200">
        <v>30000</v>
      </c>
      <c r="G23" s="200"/>
      <c r="H23" s="199">
        <f t="shared" si="1"/>
        <v>0</v>
      </c>
      <c r="I23" s="319">
        <f t="shared" si="0"/>
        <v>30000</v>
      </c>
      <c r="J23" s="319">
        <f t="shared" si="0"/>
        <v>0</v>
      </c>
      <c r="K23" s="200">
        <f t="shared" si="3"/>
        <v>0</v>
      </c>
      <c r="L23" s="68"/>
    </row>
    <row r="24" spans="1:12" ht="15.75" x14ac:dyDescent="0.2">
      <c r="A24" s="198" t="s">
        <v>472</v>
      </c>
      <c r="B24" s="201" t="s">
        <v>473</v>
      </c>
      <c r="C24" s="197"/>
      <c r="D24" s="199"/>
      <c r="E24" s="199"/>
      <c r="F24" s="200">
        <v>1903839</v>
      </c>
      <c r="G24" s="200">
        <v>1902861</v>
      </c>
      <c r="H24" s="199">
        <f t="shared" si="1"/>
        <v>99.948630110004046</v>
      </c>
      <c r="I24" s="319">
        <f t="shared" si="0"/>
        <v>1903839</v>
      </c>
      <c r="J24" s="319">
        <f t="shared" si="0"/>
        <v>1902861</v>
      </c>
      <c r="K24" s="200">
        <f t="shared" si="3"/>
        <v>99.948630110004046</v>
      </c>
      <c r="L24" s="68"/>
    </row>
    <row r="25" spans="1:12" ht="25.5" hidden="1" x14ac:dyDescent="0.2">
      <c r="A25" s="198" t="s">
        <v>392</v>
      </c>
      <c r="B25" s="201" t="s">
        <v>393</v>
      </c>
      <c r="C25" s="197"/>
      <c r="D25" s="199"/>
      <c r="E25" s="199">
        <f t="shared" si="2"/>
        <v>0</v>
      </c>
      <c r="F25" s="200"/>
      <c r="G25" s="200"/>
      <c r="H25" s="199">
        <f t="shared" si="1"/>
        <v>0</v>
      </c>
      <c r="I25" s="319">
        <f t="shared" si="0"/>
        <v>0</v>
      </c>
      <c r="J25" s="319">
        <f t="shared" si="0"/>
        <v>0</v>
      </c>
      <c r="K25" s="200">
        <f t="shared" si="3"/>
        <v>0</v>
      </c>
      <c r="L25" s="68"/>
    </row>
    <row r="26" spans="1:12" ht="63.75" x14ac:dyDescent="0.2">
      <c r="A26" s="198" t="s">
        <v>394</v>
      </c>
      <c r="B26" s="201" t="s">
        <v>474</v>
      </c>
      <c r="C26" s="197">
        <v>2130000</v>
      </c>
      <c r="D26" s="199">
        <v>2075764.71</v>
      </c>
      <c r="E26" s="199">
        <f t="shared" si="2"/>
        <v>97.453742253521128</v>
      </c>
      <c r="F26" s="200">
        <v>466556</v>
      </c>
      <c r="G26" s="200">
        <v>466556</v>
      </c>
      <c r="H26" s="199">
        <f t="shared" si="1"/>
        <v>100</v>
      </c>
      <c r="I26" s="319">
        <f t="shared" si="0"/>
        <v>2596556</v>
      </c>
      <c r="J26" s="319">
        <f t="shared" si="0"/>
        <v>2542320.71</v>
      </c>
      <c r="K26" s="200">
        <f t="shared" si="3"/>
        <v>97.911260531257554</v>
      </c>
      <c r="L26" s="68"/>
    </row>
    <row r="27" spans="1:12" ht="36.75" customHeight="1" x14ac:dyDescent="0.2">
      <c r="A27" s="198" t="s">
        <v>233</v>
      </c>
      <c r="B27" s="201" t="s">
        <v>234</v>
      </c>
      <c r="C27" s="197"/>
      <c r="D27" s="199"/>
      <c r="E27" s="199">
        <f t="shared" si="2"/>
        <v>0</v>
      </c>
      <c r="F27" s="199"/>
      <c r="G27" s="320"/>
      <c r="H27" s="199">
        <f t="shared" si="1"/>
        <v>0</v>
      </c>
      <c r="I27" s="319">
        <f t="shared" si="0"/>
        <v>0</v>
      </c>
      <c r="J27" s="319">
        <f t="shared" si="0"/>
        <v>0</v>
      </c>
      <c r="K27" s="200">
        <f t="shared" si="3"/>
        <v>0</v>
      </c>
      <c r="L27" s="68"/>
    </row>
    <row r="28" spans="1:12" ht="51" x14ac:dyDescent="0.2">
      <c r="A28" s="198" t="s">
        <v>428</v>
      </c>
      <c r="B28" s="201" t="s">
        <v>475</v>
      </c>
      <c r="C28" s="197">
        <v>200000</v>
      </c>
      <c r="D28" s="199">
        <v>199800</v>
      </c>
      <c r="E28" s="199">
        <f t="shared" si="2"/>
        <v>99.9</v>
      </c>
      <c r="F28" s="199"/>
      <c r="G28" s="321"/>
      <c r="H28" s="199"/>
      <c r="I28" s="319">
        <f t="shared" si="0"/>
        <v>200000</v>
      </c>
      <c r="J28" s="319">
        <f t="shared" si="0"/>
        <v>199800</v>
      </c>
      <c r="K28" s="200">
        <v>99.9</v>
      </c>
      <c r="L28" s="68"/>
    </row>
    <row r="29" spans="1:12" ht="25.5" hidden="1" customHeight="1" x14ac:dyDescent="0.2">
      <c r="A29" s="198" t="s">
        <v>235</v>
      </c>
      <c r="B29" s="201" t="s">
        <v>236</v>
      </c>
      <c r="C29" s="197">
        <v>207000</v>
      </c>
      <c r="D29" s="199">
        <v>206881.48</v>
      </c>
      <c r="E29" s="199">
        <f t="shared" si="2"/>
        <v>99.942743961352662</v>
      </c>
      <c r="F29" s="199"/>
      <c r="G29" s="199"/>
      <c r="H29" s="199">
        <f t="shared" si="1"/>
        <v>0</v>
      </c>
      <c r="I29" s="319">
        <f t="shared" si="0"/>
        <v>207000</v>
      </c>
      <c r="J29" s="319">
        <f t="shared" si="0"/>
        <v>206881.48</v>
      </c>
      <c r="K29" s="200">
        <f t="shared" si="3"/>
        <v>99.942743961352662</v>
      </c>
      <c r="L29" s="68"/>
    </row>
    <row r="30" spans="1:12" ht="15.75" x14ac:dyDescent="0.2">
      <c r="A30" s="198" t="s">
        <v>431</v>
      </c>
      <c r="B30" s="201" t="s">
        <v>476</v>
      </c>
      <c r="C30" s="197">
        <v>13750</v>
      </c>
      <c r="D30" s="199">
        <v>13750</v>
      </c>
      <c r="E30" s="199">
        <f t="shared" si="2"/>
        <v>100</v>
      </c>
      <c r="F30" s="199"/>
      <c r="G30" s="199"/>
      <c r="H30" s="199"/>
      <c r="I30" s="319">
        <f t="shared" si="0"/>
        <v>13750</v>
      </c>
      <c r="J30" s="319">
        <f t="shared" si="0"/>
        <v>13750</v>
      </c>
      <c r="K30" s="200">
        <f t="shared" si="3"/>
        <v>100</v>
      </c>
      <c r="L30" s="68"/>
    </row>
    <row r="31" spans="1:12" s="9" customFormat="1" ht="15.75" x14ac:dyDescent="0.2">
      <c r="A31" s="198" t="s">
        <v>237</v>
      </c>
      <c r="B31" s="201" t="s">
        <v>238</v>
      </c>
      <c r="C31" s="197">
        <v>115000</v>
      </c>
      <c r="D31" s="199">
        <v>103953.3</v>
      </c>
      <c r="E31" s="199">
        <f t="shared" si="2"/>
        <v>90.394173913043488</v>
      </c>
      <c r="F31" s="199">
        <v>114864.47</v>
      </c>
      <c r="G31" s="199">
        <v>103953.27</v>
      </c>
      <c r="H31" s="199">
        <f t="shared" ref="H31" si="4">IF(F31=0,0,G31/F31*100)</f>
        <v>90.500804992179056</v>
      </c>
      <c r="I31" s="319">
        <f t="shared" si="0"/>
        <v>229864.47</v>
      </c>
      <c r="J31" s="319">
        <f t="shared" si="0"/>
        <v>207906.57</v>
      </c>
      <c r="K31" s="200">
        <f t="shared" si="3"/>
        <v>90.447458017326483</v>
      </c>
      <c r="L31" s="68"/>
    </row>
    <row r="32" spans="1:12" s="9" customFormat="1" ht="38.25" x14ac:dyDescent="0.2">
      <c r="A32" s="198" t="s">
        <v>261</v>
      </c>
      <c r="B32" s="201" t="s">
        <v>262</v>
      </c>
      <c r="C32" s="197">
        <v>338000</v>
      </c>
      <c r="D32" s="199">
        <v>297205.74</v>
      </c>
      <c r="E32" s="199">
        <f t="shared" si="2"/>
        <v>87.930692307692311</v>
      </c>
      <c r="F32" s="199">
        <v>251334.58</v>
      </c>
      <c r="G32" s="199">
        <v>66372.600000000006</v>
      </c>
      <c r="H32" s="199">
        <f>IF(F32=0,0,G32/F32*100)</f>
        <v>26.408065296864446</v>
      </c>
      <c r="I32" s="319">
        <f t="shared" si="0"/>
        <v>589334.57999999996</v>
      </c>
      <c r="J32" s="319">
        <f t="shared" si="0"/>
        <v>363578.33999999997</v>
      </c>
      <c r="K32" s="200">
        <f>IF(I32=0,0,J32/I32*100)</f>
        <v>61.693026735339373</v>
      </c>
      <c r="L32" s="68"/>
    </row>
    <row r="33" spans="1:12" ht="25.5" x14ac:dyDescent="0.2">
      <c r="A33" s="198" t="s">
        <v>239</v>
      </c>
      <c r="B33" s="201" t="s">
        <v>46</v>
      </c>
      <c r="C33" s="197"/>
      <c r="D33" s="199"/>
      <c r="E33" s="199">
        <f t="shared" si="2"/>
        <v>0</v>
      </c>
      <c r="F33" s="199"/>
      <c r="G33" s="199">
        <v>0</v>
      </c>
      <c r="H33" s="199">
        <f t="shared" ref="H33:H62" si="5">IF(F33=0,0,G33/F33*100)</f>
        <v>0</v>
      </c>
      <c r="I33" s="319">
        <f t="shared" si="0"/>
        <v>0</v>
      </c>
      <c r="J33" s="319">
        <f t="shared" si="0"/>
        <v>0</v>
      </c>
      <c r="K33" s="200">
        <f t="shared" ref="K33:K40" si="6">IF(I33=0,0,J33/I33*100)</f>
        <v>0</v>
      </c>
      <c r="L33" s="68"/>
    </row>
    <row r="34" spans="1:12" ht="15.75" hidden="1" customHeight="1" x14ac:dyDescent="0.2">
      <c r="A34" s="198" t="s">
        <v>240</v>
      </c>
      <c r="B34" s="201" t="s">
        <v>47</v>
      </c>
      <c r="C34" s="197">
        <v>1880000</v>
      </c>
      <c r="D34" s="199">
        <v>1851850</v>
      </c>
      <c r="E34" s="199">
        <f t="shared" si="2"/>
        <v>98.502659574468083</v>
      </c>
      <c r="F34" s="200">
        <v>19645.72</v>
      </c>
      <c r="G34" s="280">
        <v>19645.72</v>
      </c>
      <c r="H34" s="199">
        <f t="shared" si="5"/>
        <v>100</v>
      </c>
      <c r="I34" s="319">
        <f t="shared" si="0"/>
        <v>1899645.72</v>
      </c>
      <c r="J34" s="319">
        <f t="shared" si="0"/>
        <v>1871495.72</v>
      </c>
      <c r="K34" s="200">
        <f t="shared" si="6"/>
        <v>98.518144741220482</v>
      </c>
      <c r="L34" s="68"/>
    </row>
    <row r="35" spans="1:12" ht="25.5" x14ac:dyDescent="0.2">
      <c r="A35" s="198" t="s">
        <v>241</v>
      </c>
      <c r="B35" s="201" t="s">
        <v>132</v>
      </c>
      <c r="C35" s="197">
        <v>1246711</v>
      </c>
      <c r="D35" s="199">
        <v>329448.58</v>
      </c>
      <c r="E35" s="199">
        <f t="shared" si="2"/>
        <v>26.425416957097514</v>
      </c>
      <c r="F35" s="199">
        <v>23500</v>
      </c>
      <c r="G35" s="280">
        <v>23500</v>
      </c>
      <c r="H35" s="199">
        <f t="shared" si="5"/>
        <v>100</v>
      </c>
      <c r="I35" s="319">
        <f t="shared" si="0"/>
        <v>1270211</v>
      </c>
      <c r="J35" s="319">
        <f t="shared" si="0"/>
        <v>352948.58</v>
      </c>
      <c r="K35" s="200">
        <f t="shared" si="6"/>
        <v>27.786610256091311</v>
      </c>
      <c r="L35" s="68"/>
    </row>
    <row r="36" spans="1:12" ht="15.75" x14ac:dyDescent="0.2">
      <c r="A36" s="198" t="s">
        <v>432</v>
      </c>
      <c r="B36" s="201" t="s">
        <v>477</v>
      </c>
      <c r="C36" s="197"/>
      <c r="D36" s="199"/>
      <c r="E36" s="199"/>
      <c r="F36" s="199">
        <v>94259.5</v>
      </c>
      <c r="G36" s="280">
        <v>94259.5</v>
      </c>
      <c r="H36" s="199">
        <v>100</v>
      </c>
      <c r="I36" s="319">
        <f t="shared" si="0"/>
        <v>94259.5</v>
      </c>
      <c r="J36" s="319">
        <f t="shared" si="0"/>
        <v>94259.5</v>
      </c>
      <c r="K36" s="200">
        <v>100</v>
      </c>
      <c r="L36" s="68"/>
    </row>
    <row r="37" spans="1:12" ht="25.5" hidden="1" customHeight="1" x14ac:dyDescent="0.2">
      <c r="A37" s="198" t="s">
        <v>478</v>
      </c>
      <c r="B37" s="201" t="s">
        <v>479</v>
      </c>
      <c r="C37" s="197"/>
      <c r="D37" s="199"/>
      <c r="E37" s="199"/>
      <c r="F37" s="199">
        <v>2400000</v>
      </c>
      <c r="G37" s="280">
        <v>2379460.6</v>
      </c>
      <c r="H37" s="199">
        <v>99.14</v>
      </c>
      <c r="I37" s="319">
        <f t="shared" si="0"/>
        <v>2400000</v>
      </c>
      <c r="J37" s="319">
        <f t="shared" si="0"/>
        <v>2379460.6</v>
      </c>
      <c r="K37" s="200">
        <v>97.9</v>
      </c>
      <c r="L37" s="68"/>
    </row>
    <row r="38" spans="1:12" ht="25.5" x14ac:dyDescent="0.2">
      <c r="A38" s="198" t="s">
        <v>433</v>
      </c>
      <c r="B38" s="201" t="s">
        <v>480</v>
      </c>
      <c r="C38" s="197">
        <v>136000</v>
      </c>
      <c r="D38" s="199">
        <v>135672</v>
      </c>
      <c r="E38" s="199">
        <v>100</v>
      </c>
      <c r="F38" s="199"/>
      <c r="G38" s="280"/>
      <c r="H38" s="199"/>
      <c r="I38" s="319">
        <f t="shared" si="0"/>
        <v>136000</v>
      </c>
      <c r="J38" s="319">
        <f t="shared" si="0"/>
        <v>135672</v>
      </c>
      <c r="K38" s="200">
        <f t="shared" si="6"/>
        <v>99.758823529411771</v>
      </c>
      <c r="L38" s="68"/>
    </row>
    <row r="39" spans="1:12" ht="38.25" hidden="1" x14ac:dyDescent="0.2">
      <c r="A39" s="198" t="s">
        <v>315</v>
      </c>
      <c r="B39" s="201" t="s">
        <v>314</v>
      </c>
      <c r="C39" s="197"/>
      <c r="D39" s="199"/>
      <c r="E39" s="199">
        <f t="shared" si="2"/>
        <v>0</v>
      </c>
      <c r="F39" s="199">
        <v>0</v>
      </c>
      <c r="G39" s="280">
        <v>0</v>
      </c>
      <c r="H39" s="199">
        <f t="shared" si="5"/>
        <v>0</v>
      </c>
      <c r="I39" s="319">
        <f t="shared" si="0"/>
        <v>0</v>
      </c>
      <c r="J39" s="319">
        <f t="shared" si="0"/>
        <v>0</v>
      </c>
      <c r="K39" s="200">
        <f t="shared" si="6"/>
        <v>0</v>
      </c>
      <c r="L39" s="68"/>
    </row>
    <row r="40" spans="1:12" ht="25.5" hidden="1" customHeight="1" x14ac:dyDescent="0.2">
      <c r="A40" s="198" t="s">
        <v>481</v>
      </c>
      <c r="B40" s="201" t="s">
        <v>482</v>
      </c>
      <c r="C40" s="197"/>
      <c r="D40" s="199"/>
      <c r="E40" s="199"/>
      <c r="F40" s="199">
        <v>200000</v>
      </c>
      <c r="G40" s="280">
        <v>84856.29</v>
      </c>
      <c r="H40" s="199">
        <v>42.43</v>
      </c>
      <c r="I40" s="319">
        <f t="shared" si="0"/>
        <v>200000</v>
      </c>
      <c r="J40" s="319">
        <f t="shared" si="0"/>
        <v>84856.29</v>
      </c>
      <c r="K40" s="200">
        <f t="shared" si="6"/>
        <v>42.428144999999994</v>
      </c>
      <c r="L40" s="68"/>
    </row>
    <row r="41" spans="1:12" ht="38.25" hidden="1" customHeight="1" x14ac:dyDescent="0.2">
      <c r="A41" s="198" t="s">
        <v>242</v>
      </c>
      <c r="B41" s="201" t="s">
        <v>243</v>
      </c>
      <c r="C41" s="197">
        <v>3118000</v>
      </c>
      <c r="D41" s="199">
        <v>3043207.43</v>
      </c>
      <c r="E41" s="199">
        <f t="shared" si="2"/>
        <v>97.601264592687627</v>
      </c>
      <c r="F41" s="199">
        <v>540000</v>
      </c>
      <c r="G41" s="280">
        <v>48933.919999999998</v>
      </c>
      <c r="H41" s="199">
        <f t="shared" si="5"/>
        <v>9.0618370370370371</v>
      </c>
      <c r="I41" s="319">
        <f t="shared" si="0"/>
        <v>3658000</v>
      </c>
      <c r="J41" s="319">
        <f t="shared" si="0"/>
        <v>3092141.35</v>
      </c>
      <c r="K41" s="200">
        <f t="shared" si="3"/>
        <v>84.530928102788423</v>
      </c>
      <c r="L41" s="68"/>
    </row>
    <row r="42" spans="1:12" ht="25.5" hidden="1" customHeight="1" x14ac:dyDescent="0.2">
      <c r="A42" s="198" t="s">
        <v>325</v>
      </c>
      <c r="B42" s="201" t="s">
        <v>326</v>
      </c>
      <c r="C42" s="197"/>
      <c r="D42" s="199"/>
      <c r="E42" s="199">
        <f t="shared" si="2"/>
        <v>0</v>
      </c>
      <c r="F42" s="199">
        <v>123926.68</v>
      </c>
      <c r="G42" s="280">
        <v>111728.53</v>
      </c>
      <c r="H42" s="199">
        <f t="shared" si="5"/>
        <v>90.156962165047915</v>
      </c>
      <c r="I42" s="319">
        <f t="shared" si="0"/>
        <v>123926.68</v>
      </c>
      <c r="J42" s="319">
        <f t="shared" si="0"/>
        <v>111728.53</v>
      </c>
      <c r="K42" s="200">
        <f t="shared" si="3"/>
        <v>90.156962165047915</v>
      </c>
      <c r="L42" s="68"/>
    </row>
    <row r="43" spans="1:12" ht="25.5" x14ac:dyDescent="0.2">
      <c r="A43" s="198" t="s">
        <v>435</v>
      </c>
      <c r="B43" s="201" t="s">
        <v>483</v>
      </c>
      <c r="C43" s="197">
        <v>525836.87</v>
      </c>
      <c r="D43" s="199">
        <v>487580.89</v>
      </c>
      <c r="E43" s="199">
        <f t="shared" si="2"/>
        <v>92.724743702357742</v>
      </c>
      <c r="F43" s="199"/>
      <c r="G43" s="280"/>
      <c r="H43" s="199"/>
      <c r="I43" s="319">
        <f t="shared" ref="I43:J78" si="7">SUM(C43+F43)</f>
        <v>525836.87</v>
      </c>
      <c r="J43" s="319">
        <f t="shared" si="7"/>
        <v>487580.89</v>
      </c>
      <c r="K43" s="200">
        <v>92.72</v>
      </c>
      <c r="L43" s="68"/>
    </row>
    <row r="44" spans="1:12" ht="15.75" x14ac:dyDescent="0.2">
      <c r="A44" s="198" t="s">
        <v>244</v>
      </c>
      <c r="B44" s="201" t="s">
        <v>245</v>
      </c>
      <c r="C44" s="197">
        <v>178000</v>
      </c>
      <c r="D44" s="199">
        <v>177300</v>
      </c>
      <c r="E44" s="199">
        <f t="shared" si="2"/>
        <v>99.606741573033702</v>
      </c>
      <c r="F44" s="199">
        <v>19374.490000000002</v>
      </c>
      <c r="G44" s="280"/>
      <c r="H44" s="199">
        <f t="shared" si="5"/>
        <v>0</v>
      </c>
      <c r="I44" s="319">
        <f t="shared" si="7"/>
        <v>197374.49</v>
      </c>
      <c r="J44" s="319">
        <f t="shared" si="7"/>
        <v>177300</v>
      </c>
      <c r="K44" s="200">
        <f t="shared" si="3"/>
        <v>89.829237810823486</v>
      </c>
      <c r="L44" s="68"/>
    </row>
    <row r="45" spans="1:12" ht="15.75" hidden="1" customHeight="1" x14ac:dyDescent="0.2">
      <c r="A45" s="198" t="s">
        <v>263</v>
      </c>
      <c r="B45" s="201" t="s">
        <v>42</v>
      </c>
      <c r="C45" s="197"/>
      <c r="D45" s="199"/>
      <c r="E45" s="199">
        <f t="shared" si="2"/>
        <v>0</v>
      </c>
      <c r="F45" s="199">
        <v>136193.15</v>
      </c>
      <c r="G45" s="280">
        <v>0</v>
      </c>
      <c r="H45" s="199">
        <f t="shared" si="5"/>
        <v>0</v>
      </c>
      <c r="I45" s="319">
        <f t="shared" si="7"/>
        <v>136193.15</v>
      </c>
      <c r="J45" s="319">
        <f t="shared" si="7"/>
        <v>0</v>
      </c>
      <c r="K45" s="200">
        <f t="shared" si="3"/>
        <v>0</v>
      </c>
      <c r="L45" s="68"/>
    </row>
    <row r="46" spans="1:12" ht="15.75" x14ac:dyDescent="0.2">
      <c r="A46" s="198" t="s">
        <v>395</v>
      </c>
      <c r="B46" s="201" t="s">
        <v>396</v>
      </c>
      <c r="C46" s="197"/>
      <c r="D46" s="199"/>
      <c r="E46" s="199">
        <f t="shared" si="2"/>
        <v>0</v>
      </c>
      <c r="F46" s="199"/>
      <c r="G46" s="280"/>
      <c r="H46" s="199">
        <f t="shared" si="5"/>
        <v>0</v>
      </c>
      <c r="I46" s="319">
        <f t="shared" si="7"/>
        <v>0</v>
      </c>
      <c r="J46" s="319">
        <f t="shared" si="7"/>
        <v>0</v>
      </c>
      <c r="K46" s="200"/>
      <c r="L46" s="68"/>
    </row>
    <row r="47" spans="1:12" ht="25.5" x14ac:dyDescent="0.2">
      <c r="A47" s="198" t="s">
        <v>246</v>
      </c>
      <c r="B47" s="201" t="s">
        <v>247</v>
      </c>
      <c r="C47" s="197"/>
      <c r="D47" s="199"/>
      <c r="E47" s="199">
        <f t="shared" si="2"/>
        <v>0</v>
      </c>
      <c r="F47" s="199"/>
      <c r="G47" s="203"/>
      <c r="H47" s="199">
        <f t="shared" si="5"/>
        <v>0</v>
      </c>
      <c r="I47" s="319">
        <f t="shared" si="7"/>
        <v>0</v>
      </c>
      <c r="J47" s="319">
        <f t="shared" si="7"/>
        <v>0</v>
      </c>
      <c r="K47" s="200">
        <f t="shared" si="3"/>
        <v>0</v>
      </c>
      <c r="L47" s="68"/>
    </row>
    <row r="48" spans="1:12" ht="15.75" x14ac:dyDescent="0.2">
      <c r="A48" s="198" t="s">
        <v>297</v>
      </c>
      <c r="B48" s="201" t="s">
        <v>296</v>
      </c>
      <c r="C48" s="197"/>
      <c r="D48" s="199"/>
      <c r="E48" s="199">
        <f t="shared" si="2"/>
        <v>0</v>
      </c>
      <c r="F48" s="199">
        <v>400000</v>
      </c>
      <c r="G48" s="322">
        <v>50792.63</v>
      </c>
      <c r="H48" s="199">
        <f t="shared" si="5"/>
        <v>12.698157499999999</v>
      </c>
      <c r="I48" s="319">
        <f t="shared" si="7"/>
        <v>400000</v>
      </c>
      <c r="J48" s="319">
        <f t="shared" si="7"/>
        <v>50792.63</v>
      </c>
      <c r="K48" s="200">
        <v>12.7</v>
      </c>
      <c r="L48" s="68"/>
    </row>
    <row r="49" spans="1:12" ht="25.5" x14ac:dyDescent="0.2">
      <c r="A49" s="198" t="s">
        <v>366</v>
      </c>
      <c r="B49" s="201" t="s">
        <v>367</v>
      </c>
      <c r="C49" s="197">
        <v>70000</v>
      </c>
      <c r="D49" s="199">
        <v>69505</v>
      </c>
      <c r="E49" s="199">
        <f t="shared" si="2"/>
        <v>99.292857142857144</v>
      </c>
      <c r="F49" s="199"/>
      <c r="G49" s="322"/>
      <c r="H49" s="199">
        <f t="shared" si="5"/>
        <v>0</v>
      </c>
      <c r="I49" s="319">
        <f t="shared" si="7"/>
        <v>70000</v>
      </c>
      <c r="J49" s="319">
        <f t="shared" si="7"/>
        <v>69505</v>
      </c>
      <c r="K49" s="200">
        <v>99.29</v>
      </c>
      <c r="L49" s="68"/>
    </row>
    <row r="50" spans="1:12" ht="38.25" hidden="1" x14ac:dyDescent="0.2">
      <c r="A50" s="198" t="s">
        <v>248</v>
      </c>
      <c r="B50" s="201" t="s">
        <v>249</v>
      </c>
      <c r="C50" s="197"/>
      <c r="D50" s="199"/>
      <c r="E50" s="199">
        <f t="shared" si="2"/>
        <v>0</v>
      </c>
      <c r="F50" s="199">
        <v>0</v>
      </c>
      <c r="G50" s="204">
        <v>0</v>
      </c>
      <c r="H50" s="199">
        <f t="shared" si="5"/>
        <v>0</v>
      </c>
      <c r="I50" s="319">
        <f t="shared" si="7"/>
        <v>0</v>
      </c>
      <c r="J50" s="319">
        <f t="shared" si="7"/>
        <v>0</v>
      </c>
      <c r="K50" s="200">
        <f t="shared" si="3"/>
        <v>0</v>
      </c>
      <c r="L50" s="68"/>
    </row>
    <row r="51" spans="1:12" ht="25.5" hidden="1" customHeight="1" x14ac:dyDescent="0.2">
      <c r="A51" s="198" t="s">
        <v>336</v>
      </c>
      <c r="B51" s="201" t="s">
        <v>335</v>
      </c>
      <c r="C51" s="197"/>
      <c r="D51" s="199"/>
      <c r="E51" s="199"/>
      <c r="F51" s="199">
        <v>12800000</v>
      </c>
      <c r="G51" s="204">
        <v>12056631.6</v>
      </c>
      <c r="H51" s="199">
        <f t="shared" si="5"/>
        <v>94.192434375000005</v>
      </c>
      <c r="I51" s="319">
        <f t="shared" si="7"/>
        <v>12800000</v>
      </c>
      <c r="J51" s="319">
        <f t="shared" si="7"/>
        <v>12056631.6</v>
      </c>
      <c r="K51" s="200">
        <v>99.86</v>
      </c>
      <c r="L51" s="68"/>
    </row>
    <row r="52" spans="1:12" ht="15.75" hidden="1" x14ac:dyDescent="0.2">
      <c r="A52" s="198" t="s">
        <v>250</v>
      </c>
      <c r="B52" s="201" t="s">
        <v>251</v>
      </c>
      <c r="C52" s="197"/>
      <c r="D52" s="199"/>
      <c r="E52" s="199">
        <f t="shared" si="2"/>
        <v>0</v>
      </c>
      <c r="F52" s="200"/>
      <c r="G52" s="200"/>
      <c r="H52" s="199">
        <f t="shared" si="5"/>
        <v>0</v>
      </c>
      <c r="I52" s="319">
        <f t="shared" si="7"/>
        <v>0</v>
      </c>
      <c r="J52" s="319">
        <f t="shared" si="7"/>
        <v>0</v>
      </c>
      <c r="K52" s="200">
        <f t="shared" si="3"/>
        <v>0</v>
      </c>
      <c r="L52" s="68"/>
    </row>
    <row r="53" spans="1:12" ht="25.5" x14ac:dyDescent="0.2">
      <c r="A53" s="198" t="s">
        <v>252</v>
      </c>
      <c r="B53" s="201" t="s">
        <v>4</v>
      </c>
      <c r="C53" s="197">
        <v>523000</v>
      </c>
      <c r="D53" s="199">
        <v>522832</v>
      </c>
      <c r="E53" s="199">
        <f t="shared" si="2"/>
        <v>99.967877629063096</v>
      </c>
      <c r="F53" s="199">
        <v>12882166.789999999</v>
      </c>
      <c r="G53" s="203">
        <v>12040114.630000001</v>
      </c>
      <c r="H53" s="199">
        <f t="shared" si="5"/>
        <v>93.463427591593856</v>
      </c>
      <c r="I53" s="319">
        <f t="shared" si="7"/>
        <v>13405166.789999999</v>
      </c>
      <c r="J53" s="319">
        <f t="shared" si="7"/>
        <v>12562946.630000001</v>
      </c>
      <c r="K53" s="200">
        <f t="shared" si="3"/>
        <v>93.717197456817331</v>
      </c>
      <c r="L53" s="68"/>
    </row>
    <row r="54" spans="1:12" ht="39" hidden="1" customHeight="1" x14ac:dyDescent="0.2">
      <c r="A54" s="198" t="s">
        <v>337</v>
      </c>
      <c r="B54" s="201" t="s">
        <v>338</v>
      </c>
      <c r="C54" s="197"/>
      <c r="D54" s="199"/>
      <c r="E54" s="199">
        <f t="shared" si="2"/>
        <v>0</v>
      </c>
      <c r="F54" s="199"/>
      <c r="G54" s="205"/>
      <c r="H54" s="199">
        <f t="shared" si="5"/>
        <v>0</v>
      </c>
      <c r="I54" s="319">
        <f t="shared" si="7"/>
        <v>0</v>
      </c>
      <c r="J54" s="319">
        <f t="shared" si="7"/>
        <v>0</v>
      </c>
      <c r="K54" s="200">
        <f t="shared" si="3"/>
        <v>0</v>
      </c>
      <c r="L54" s="68"/>
    </row>
    <row r="55" spans="1:12" ht="44.25" hidden="1" customHeight="1" x14ac:dyDescent="0.2">
      <c r="A55" s="198" t="s">
        <v>370</v>
      </c>
      <c r="B55" s="201" t="s">
        <v>371</v>
      </c>
      <c r="C55" s="197"/>
      <c r="D55" s="199"/>
      <c r="E55" s="199">
        <f t="shared" si="2"/>
        <v>0</v>
      </c>
      <c r="F55" s="199"/>
      <c r="G55" s="205"/>
      <c r="H55" s="199">
        <f t="shared" si="5"/>
        <v>0</v>
      </c>
      <c r="I55" s="319">
        <f t="shared" si="7"/>
        <v>0</v>
      </c>
      <c r="J55" s="319">
        <f t="shared" si="7"/>
        <v>0</v>
      </c>
      <c r="K55" s="200">
        <f t="shared" si="3"/>
        <v>0</v>
      </c>
      <c r="L55" s="68"/>
    </row>
    <row r="56" spans="1:12" ht="25.5" x14ac:dyDescent="0.2">
      <c r="A56" s="198" t="s">
        <v>340</v>
      </c>
      <c r="B56" s="201" t="s">
        <v>339</v>
      </c>
      <c r="C56" s="197"/>
      <c r="D56" s="199"/>
      <c r="E56" s="199">
        <f t="shared" si="2"/>
        <v>0</v>
      </c>
      <c r="F56" s="199">
        <v>90500</v>
      </c>
      <c r="G56" s="205">
        <v>87672.7</v>
      </c>
      <c r="H56" s="199">
        <f t="shared" si="5"/>
        <v>96.875911602209939</v>
      </c>
      <c r="I56" s="319">
        <f t="shared" si="7"/>
        <v>90500</v>
      </c>
      <c r="J56" s="319">
        <f t="shared" si="7"/>
        <v>87672.7</v>
      </c>
      <c r="K56" s="200">
        <f t="shared" si="3"/>
        <v>96.875911602209939</v>
      </c>
      <c r="L56" s="68"/>
    </row>
    <row r="57" spans="1:12" ht="25.5" x14ac:dyDescent="0.2">
      <c r="A57" s="198" t="s">
        <v>144</v>
      </c>
      <c r="B57" s="201" t="s">
        <v>44</v>
      </c>
      <c r="C57" s="197">
        <v>24000</v>
      </c>
      <c r="D57" s="199">
        <v>23341.68</v>
      </c>
      <c r="E57" s="199">
        <f t="shared" si="2"/>
        <v>97.257000000000005</v>
      </c>
      <c r="F57" s="200"/>
      <c r="G57" s="200"/>
      <c r="H57" s="199">
        <f t="shared" si="5"/>
        <v>0</v>
      </c>
      <c r="I57" s="319">
        <f t="shared" si="7"/>
        <v>24000</v>
      </c>
      <c r="J57" s="319">
        <f t="shared" si="7"/>
        <v>23341.68</v>
      </c>
      <c r="K57" s="200">
        <f t="shared" si="3"/>
        <v>97.257000000000005</v>
      </c>
      <c r="L57" s="68"/>
    </row>
    <row r="58" spans="1:12" ht="25.5" x14ac:dyDescent="0.2">
      <c r="A58" s="198" t="s">
        <v>316</v>
      </c>
      <c r="B58" s="201" t="s">
        <v>317</v>
      </c>
      <c r="C58" s="197">
        <v>0</v>
      </c>
      <c r="D58" s="199"/>
      <c r="E58" s="199">
        <f t="shared" si="2"/>
        <v>0</v>
      </c>
      <c r="F58" s="200">
        <v>120560</v>
      </c>
      <c r="G58" s="200">
        <v>120560</v>
      </c>
      <c r="H58" s="199">
        <f t="shared" si="5"/>
        <v>100</v>
      </c>
      <c r="I58" s="319">
        <f t="shared" si="7"/>
        <v>120560</v>
      </c>
      <c r="J58" s="319">
        <f t="shared" si="7"/>
        <v>120560</v>
      </c>
      <c r="K58" s="200">
        <f t="shared" si="3"/>
        <v>100</v>
      </c>
      <c r="L58" s="68"/>
    </row>
    <row r="59" spans="1:12" ht="25.5" x14ac:dyDescent="0.2">
      <c r="A59" s="198" t="s">
        <v>253</v>
      </c>
      <c r="B59" s="201" t="s">
        <v>254</v>
      </c>
      <c r="C59" s="197"/>
      <c r="D59" s="199"/>
      <c r="E59" s="199">
        <f t="shared" si="2"/>
        <v>0</v>
      </c>
      <c r="F59" s="199">
        <v>54103.03</v>
      </c>
      <c r="G59" s="199"/>
      <c r="H59" s="199">
        <f t="shared" si="5"/>
        <v>0</v>
      </c>
      <c r="I59" s="319">
        <f t="shared" si="7"/>
        <v>54103.03</v>
      </c>
      <c r="J59" s="319">
        <f t="shared" si="7"/>
        <v>0</v>
      </c>
      <c r="K59" s="200">
        <f t="shared" si="3"/>
        <v>0</v>
      </c>
      <c r="L59" s="68"/>
    </row>
    <row r="60" spans="1:12" ht="25.5" hidden="1" x14ac:dyDescent="0.2">
      <c r="A60" s="198" t="s">
        <v>308</v>
      </c>
      <c r="B60" s="201" t="s">
        <v>309</v>
      </c>
      <c r="C60" s="197"/>
      <c r="D60" s="199"/>
      <c r="E60" s="199">
        <f t="shared" si="2"/>
        <v>0</v>
      </c>
      <c r="F60" s="199"/>
      <c r="G60" s="199"/>
      <c r="H60" s="199">
        <f t="shared" si="5"/>
        <v>0</v>
      </c>
      <c r="I60" s="319">
        <f t="shared" si="7"/>
        <v>0</v>
      </c>
      <c r="J60" s="319">
        <f t="shared" si="7"/>
        <v>0</v>
      </c>
      <c r="K60" s="200">
        <f t="shared" si="3"/>
        <v>0</v>
      </c>
      <c r="L60" s="68"/>
    </row>
    <row r="61" spans="1:12" ht="15.75" x14ac:dyDescent="0.2">
      <c r="A61" s="198" t="s">
        <v>412</v>
      </c>
      <c r="B61" s="201" t="s">
        <v>154</v>
      </c>
      <c r="C61" s="197">
        <v>406000</v>
      </c>
      <c r="D61" s="199">
        <v>352665</v>
      </c>
      <c r="E61" s="199">
        <f t="shared" si="2"/>
        <v>86.863300492610847</v>
      </c>
      <c r="F61" s="199">
        <v>300000</v>
      </c>
      <c r="G61" s="199">
        <v>300000</v>
      </c>
      <c r="H61" s="199">
        <v>100</v>
      </c>
      <c r="I61" s="319">
        <f t="shared" si="7"/>
        <v>706000</v>
      </c>
      <c r="J61" s="319">
        <f t="shared" si="7"/>
        <v>652665</v>
      </c>
      <c r="K61" s="200">
        <v>92.44</v>
      </c>
      <c r="L61" s="68"/>
    </row>
    <row r="62" spans="1:12" ht="38.25" x14ac:dyDescent="0.2">
      <c r="A62" s="198" t="s">
        <v>255</v>
      </c>
      <c r="B62" s="201" t="s">
        <v>48</v>
      </c>
      <c r="C62" s="197">
        <v>1448000</v>
      </c>
      <c r="D62" s="200">
        <v>1398000</v>
      </c>
      <c r="E62" s="199">
        <f t="shared" si="2"/>
        <v>96.546961325966848</v>
      </c>
      <c r="F62" s="199">
        <v>1507000</v>
      </c>
      <c r="G62" s="199">
        <v>1507000</v>
      </c>
      <c r="H62" s="199">
        <f t="shared" si="5"/>
        <v>100</v>
      </c>
      <c r="I62" s="319">
        <f t="shared" si="7"/>
        <v>2955000</v>
      </c>
      <c r="J62" s="319">
        <f t="shared" si="7"/>
        <v>2905000</v>
      </c>
      <c r="K62" s="200">
        <f t="shared" si="3"/>
        <v>98.30795262267344</v>
      </c>
      <c r="L62" s="68"/>
    </row>
    <row r="63" spans="1:12" ht="42.75" customHeight="1" x14ac:dyDescent="0.2">
      <c r="A63" s="229" t="s">
        <v>343</v>
      </c>
      <c r="B63" s="230" t="s">
        <v>341</v>
      </c>
      <c r="C63" s="323">
        <f>C64</f>
        <v>90484909.109999999</v>
      </c>
      <c r="D63" s="323">
        <f>D64</f>
        <v>89275972.590000018</v>
      </c>
      <c r="E63" s="227">
        <f>IF(C63=0,0,D63/C63*100)</f>
        <v>98.663935752501757</v>
      </c>
      <c r="F63" s="323">
        <f>F64</f>
        <v>8699905.9699999988</v>
      </c>
      <c r="G63" s="323">
        <f>G64</f>
        <v>7856658.96</v>
      </c>
      <c r="H63" s="227">
        <f>IF(F63=0,0,G63/F63*100)</f>
        <v>90.307400874126927</v>
      </c>
      <c r="I63" s="323">
        <f t="shared" si="7"/>
        <v>99184815.079999998</v>
      </c>
      <c r="J63" s="323">
        <f t="shared" si="7"/>
        <v>97132631.550000012</v>
      </c>
      <c r="K63" s="228">
        <f>IF(I63=0,0,J63/I63*100)</f>
        <v>97.930949885479208</v>
      </c>
      <c r="L63" s="68"/>
    </row>
    <row r="64" spans="1:12" ht="46.5" customHeight="1" x14ac:dyDescent="0.2">
      <c r="A64" s="317" t="s">
        <v>344</v>
      </c>
      <c r="B64" s="318" t="s">
        <v>342</v>
      </c>
      <c r="C64" s="319">
        <f>SUM(C65:C87)</f>
        <v>90484909.109999999</v>
      </c>
      <c r="D64" s="319">
        <f>SUM(D65:D87)</f>
        <v>89275972.590000018</v>
      </c>
      <c r="E64" s="199">
        <f>IF(C64=0,0,D64/C64*100)</f>
        <v>98.663935752501757</v>
      </c>
      <c r="F64" s="319">
        <f>SUM(F65:F86)</f>
        <v>8699905.9699999988</v>
      </c>
      <c r="G64" s="319">
        <f>SUM(G65:G86)</f>
        <v>7856658.96</v>
      </c>
      <c r="H64" s="199">
        <f>IF(F64=0,0,G64/F64*100)</f>
        <v>90.307400874126927</v>
      </c>
      <c r="I64" s="319">
        <f t="shared" si="7"/>
        <v>99184815.079999998</v>
      </c>
      <c r="J64" s="319">
        <f t="shared" si="7"/>
        <v>97132631.550000012</v>
      </c>
      <c r="K64" s="200">
        <f>IF(I64=0,0,J64/I64*100)</f>
        <v>97.930949885479208</v>
      </c>
      <c r="L64" s="68"/>
    </row>
    <row r="65" spans="1:12" ht="31.5" customHeight="1" x14ac:dyDescent="0.2">
      <c r="A65" s="198" t="s">
        <v>347</v>
      </c>
      <c r="B65" s="201" t="s">
        <v>345</v>
      </c>
      <c r="C65" s="197">
        <v>1152000</v>
      </c>
      <c r="D65" s="200">
        <v>1151032.1499999999</v>
      </c>
      <c r="E65" s="199">
        <f>IF(C65=0,0,D65/C65*100)</f>
        <v>99.915985243055545</v>
      </c>
      <c r="F65" s="199"/>
      <c r="G65" s="199"/>
      <c r="H65" s="199">
        <f t="shared" ref="H65:H93" si="8">IF(F65=0,0,G65/F65*100)</f>
        <v>0</v>
      </c>
      <c r="I65" s="319">
        <f t="shared" si="7"/>
        <v>1152000</v>
      </c>
      <c r="J65" s="319">
        <f t="shared" si="7"/>
        <v>1151032.1499999999</v>
      </c>
      <c r="K65" s="200">
        <f>IF(I65=0,0,J65/I65*100)</f>
        <v>99.915985243055545</v>
      </c>
      <c r="L65" s="68"/>
    </row>
    <row r="66" spans="1:12" ht="15.75" x14ac:dyDescent="0.2">
      <c r="A66" s="198" t="s">
        <v>346</v>
      </c>
      <c r="B66" s="201" t="s">
        <v>222</v>
      </c>
      <c r="C66" s="197">
        <v>14726254</v>
      </c>
      <c r="D66" s="200">
        <v>14283321.16</v>
      </c>
      <c r="E66" s="199">
        <f t="shared" ref="E66:E87" si="9">IF(C66=0,0,D66/C66*100)</f>
        <v>96.9922232768768</v>
      </c>
      <c r="F66" s="199">
        <v>1555522.39</v>
      </c>
      <c r="G66" s="199">
        <v>1306934.8400000001</v>
      </c>
      <c r="H66" s="199">
        <f t="shared" si="8"/>
        <v>84.019031060041513</v>
      </c>
      <c r="I66" s="319">
        <f t="shared" si="7"/>
        <v>16281776.390000001</v>
      </c>
      <c r="J66" s="319">
        <f t="shared" si="7"/>
        <v>15590256</v>
      </c>
      <c r="K66" s="200">
        <f>J66/I66*100</f>
        <v>95.752795189935654</v>
      </c>
      <c r="L66" s="68"/>
    </row>
    <row r="67" spans="1:12" ht="38.25" x14ac:dyDescent="0.2">
      <c r="A67" s="198" t="s">
        <v>349</v>
      </c>
      <c r="B67" s="201" t="s">
        <v>348</v>
      </c>
      <c r="C67" s="197">
        <v>17788542</v>
      </c>
      <c r="D67" s="200">
        <v>17676489.960000001</v>
      </c>
      <c r="E67" s="199">
        <f>IF(C67=0,0,D67/C67*100)</f>
        <v>99.37008867843133</v>
      </c>
      <c r="F67" s="199">
        <v>2183556.6</v>
      </c>
      <c r="G67" s="199">
        <v>1880776.62</v>
      </c>
      <c r="H67" s="199">
        <f t="shared" si="8"/>
        <v>86.133632624865314</v>
      </c>
      <c r="I67" s="319">
        <f t="shared" si="7"/>
        <v>19972098.600000001</v>
      </c>
      <c r="J67" s="319">
        <f t="shared" si="7"/>
        <v>19557266.580000002</v>
      </c>
      <c r="K67" s="200">
        <f>J67/I67*100</f>
        <v>97.922942259057351</v>
      </c>
      <c r="L67" s="68"/>
    </row>
    <row r="68" spans="1:12" ht="38.25" x14ac:dyDescent="0.2">
      <c r="A68" s="198" t="s">
        <v>351</v>
      </c>
      <c r="B68" s="201" t="s">
        <v>350</v>
      </c>
      <c r="C68" s="197">
        <v>44561900</v>
      </c>
      <c r="D68" s="200">
        <v>44561900</v>
      </c>
      <c r="E68" s="199">
        <f t="shared" si="9"/>
        <v>100</v>
      </c>
      <c r="F68" s="199"/>
      <c r="G68" s="199"/>
      <c r="H68" s="199">
        <f t="shared" si="8"/>
        <v>0</v>
      </c>
      <c r="I68" s="319">
        <f t="shared" si="7"/>
        <v>44561900</v>
      </c>
      <c r="J68" s="319">
        <f t="shared" si="7"/>
        <v>44561900</v>
      </c>
      <c r="K68" s="200">
        <f>J68/I68*100</f>
        <v>100</v>
      </c>
      <c r="L68" s="68"/>
    </row>
    <row r="69" spans="1:12" ht="46.5" customHeight="1" x14ac:dyDescent="0.2">
      <c r="A69" s="198" t="s">
        <v>355</v>
      </c>
      <c r="B69" s="201" t="s">
        <v>352</v>
      </c>
      <c r="C69" s="197">
        <v>1961600</v>
      </c>
      <c r="D69" s="200">
        <v>1954812.49</v>
      </c>
      <c r="E69" s="199">
        <f t="shared" si="9"/>
        <v>99.653980933931479</v>
      </c>
      <c r="F69" s="199">
        <v>291376.21000000002</v>
      </c>
      <c r="G69" s="199">
        <v>153206.63</v>
      </c>
      <c r="H69" s="199">
        <f t="shared" si="8"/>
        <v>52.580349644880066</v>
      </c>
      <c r="I69" s="319">
        <f t="shared" si="7"/>
        <v>2252976.21</v>
      </c>
      <c r="J69" s="319">
        <f t="shared" si="7"/>
        <v>2108019.12</v>
      </c>
      <c r="K69" s="200">
        <f t="shared" ref="K69:K74" si="10">J69/I69*100</f>
        <v>93.565973339771759</v>
      </c>
      <c r="L69" s="68"/>
    </row>
    <row r="70" spans="1:12" ht="25.5" x14ac:dyDescent="0.2">
      <c r="A70" s="198" t="s">
        <v>356</v>
      </c>
      <c r="B70" s="201" t="s">
        <v>353</v>
      </c>
      <c r="C70" s="197">
        <v>930500</v>
      </c>
      <c r="D70" s="200">
        <v>927050.78</v>
      </c>
      <c r="E70" s="199">
        <f t="shared" si="9"/>
        <v>99.62931542181623</v>
      </c>
      <c r="F70" s="199"/>
      <c r="G70" s="199"/>
      <c r="H70" s="199">
        <f t="shared" si="8"/>
        <v>0</v>
      </c>
      <c r="I70" s="319">
        <f t="shared" si="7"/>
        <v>930500</v>
      </c>
      <c r="J70" s="319">
        <f t="shared" si="7"/>
        <v>927050.78</v>
      </c>
      <c r="K70" s="200">
        <f t="shared" si="10"/>
        <v>99.62931542181623</v>
      </c>
      <c r="L70" s="68"/>
    </row>
    <row r="71" spans="1:12" ht="15.75" x14ac:dyDescent="0.2">
      <c r="A71" s="198" t="s">
        <v>357</v>
      </c>
      <c r="B71" s="201" t="s">
        <v>45</v>
      </c>
      <c r="C71" s="197">
        <v>112628</v>
      </c>
      <c r="D71" s="200">
        <v>112628</v>
      </c>
      <c r="E71" s="199">
        <f t="shared" si="9"/>
        <v>100</v>
      </c>
      <c r="F71" s="199"/>
      <c r="G71" s="199"/>
      <c r="H71" s="199">
        <f t="shared" si="8"/>
        <v>0</v>
      </c>
      <c r="I71" s="319">
        <f t="shared" si="7"/>
        <v>112628</v>
      </c>
      <c r="J71" s="319">
        <f t="shared" si="7"/>
        <v>112628</v>
      </c>
      <c r="K71" s="200">
        <f t="shared" si="10"/>
        <v>100</v>
      </c>
      <c r="L71" s="68"/>
    </row>
    <row r="72" spans="1:12" ht="63.75" x14ac:dyDescent="0.2">
      <c r="A72" s="198" t="s">
        <v>484</v>
      </c>
      <c r="B72" s="201" t="s">
        <v>485</v>
      </c>
      <c r="C72" s="197">
        <v>14000</v>
      </c>
      <c r="D72" s="200">
        <v>13400</v>
      </c>
      <c r="E72" s="199">
        <f t="shared" si="9"/>
        <v>95.714285714285722</v>
      </c>
      <c r="F72" s="199">
        <v>71000</v>
      </c>
      <c r="G72" s="199">
        <v>70785.3</v>
      </c>
      <c r="H72" s="199">
        <f t="shared" si="8"/>
        <v>99.697605633802823</v>
      </c>
      <c r="I72" s="319">
        <f t="shared" si="7"/>
        <v>85000</v>
      </c>
      <c r="J72" s="319">
        <f t="shared" si="7"/>
        <v>84185.3</v>
      </c>
      <c r="K72" s="200">
        <f t="shared" si="10"/>
        <v>99.041529411764699</v>
      </c>
      <c r="L72" s="68"/>
    </row>
    <row r="73" spans="1:12" ht="63.75" x14ac:dyDescent="0.2">
      <c r="A73" s="198" t="s">
        <v>486</v>
      </c>
      <c r="B73" s="201" t="s">
        <v>487</v>
      </c>
      <c r="C73" s="197"/>
      <c r="D73" s="200"/>
      <c r="E73" s="199"/>
      <c r="F73" s="199">
        <v>760800</v>
      </c>
      <c r="G73" s="199">
        <v>757667.7</v>
      </c>
      <c r="H73" s="199">
        <f t="shared" si="8"/>
        <v>99.588288643533119</v>
      </c>
      <c r="I73" s="319">
        <f t="shared" si="7"/>
        <v>760800</v>
      </c>
      <c r="J73" s="319">
        <f t="shared" si="7"/>
        <v>757667.7</v>
      </c>
      <c r="K73" s="200">
        <f t="shared" si="10"/>
        <v>99.588288643533119</v>
      </c>
      <c r="L73" s="69"/>
    </row>
    <row r="74" spans="1:12" ht="73.5" customHeight="1" x14ac:dyDescent="0.2">
      <c r="A74" s="198" t="s">
        <v>358</v>
      </c>
      <c r="B74" s="201" t="s">
        <v>488</v>
      </c>
      <c r="C74" s="197">
        <v>108800</v>
      </c>
      <c r="D74" s="200">
        <v>108800</v>
      </c>
      <c r="E74" s="199">
        <f t="shared" si="9"/>
        <v>100</v>
      </c>
      <c r="F74" s="199"/>
      <c r="G74" s="199"/>
      <c r="H74" s="199">
        <f t="shared" si="8"/>
        <v>0</v>
      </c>
      <c r="I74" s="319">
        <f t="shared" si="7"/>
        <v>108800</v>
      </c>
      <c r="J74" s="319">
        <f t="shared" si="7"/>
        <v>108800</v>
      </c>
      <c r="K74" s="200">
        <f t="shared" si="10"/>
        <v>100</v>
      </c>
      <c r="L74" s="69"/>
    </row>
    <row r="75" spans="1:12" ht="63.75" hidden="1" x14ac:dyDescent="0.2">
      <c r="A75" s="198" t="s">
        <v>359</v>
      </c>
      <c r="B75" s="201" t="s">
        <v>354</v>
      </c>
      <c r="C75" s="197"/>
      <c r="D75" s="200"/>
      <c r="E75" s="199">
        <f t="shared" si="9"/>
        <v>0</v>
      </c>
      <c r="F75" s="199"/>
      <c r="G75" s="199"/>
      <c r="H75" s="199">
        <f t="shared" si="8"/>
        <v>0</v>
      </c>
      <c r="I75" s="319">
        <f t="shared" si="7"/>
        <v>0</v>
      </c>
      <c r="J75" s="319">
        <f t="shared" si="7"/>
        <v>0</v>
      </c>
      <c r="K75" s="200"/>
      <c r="L75" s="68"/>
    </row>
    <row r="76" spans="1:12" ht="102" x14ac:dyDescent="0.2">
      <c r="A76" s="198" t="s">
        <v>489</v>
      </c>
      <c r="B76" s="201" t="s">
        <v>490</v>
      </c>
      <c r="C76" s="197"/>
      <c r="D76" s="200"/>
      <c r="E76" s="199"/>
      <c r="F76" s="199">
        <v>35000</v>
      </c>
      <c r="G76" s="199"/>
      <c r="H76" s="199">
        <f t="shared" si="8"/>
        <v>0</v>
      </c>
      <c r="I76" s="319">
        <f t="shared" si="7"/>
        <v>35000</v>
      </c>
      <c r="J76" s="319">
        <f t="shared" si="7"/>
        <v>0</v>
      </c>
      <c r="K76" s="200">
        <f t="shared" ref="K76:K82" si="11">J76/I76*100</f>
        <v>0</v>
      </c>
      <c r="L76" s="68"/>
    </row>
    <row r="77" spans="1:12" ht="76.5" x14ac:dyDescent="0.2">
      <c r="A77" s="198" t="s">
        <v>404</v>
      </c>
      <c r="B77" s="201" t="s">
        <v>491</v>
      </c>
      <c r="C77" s="197">
        <v>232000</v>
      </c>
      <c r="D77" s="200">
        <v>232000</v>
      </c>
      <c r="E77" s="199">
        <f t="shared" si="9"/>
        <v>100</v>
      </c>
      <c r="F77" s="199"/>
      <c r="G77" s="199"/>
      <c r="H77" s="199">
        <f t="shared" si="8"/>
        <v>0</v>
      </c>
      <c r="I77" s="319">
        <f t="shared" si="7"/>
        <v>232000</v>
      </c>
      <c r="J77" s="319">
        <f t="shared" si="7"/>
        <v>232000</v>
      </c>
      <c r="K77" s="200">
        <f t="shared" si="11"/>
        <v>100</v>
      </c>
      <c r="L77" s="68"/>
    </row>
    <row r="78" spans="1:12" ht="38.25" x14ac:dyDescent="0.2">
      <c r="A78" s="198" t="s">
        <v>368</v>
      </c>
      <c r="B78" s="201" t="s">
        <v>369</v>
      </c>
      <c r="C78" s="197"/>
      <c r="D78" s="200"/>
      <c r="E78" s="199">
        <f t="shared" si="9"/>
        <v>0</v>
      </c>
      <c r="F78" s="199">
        <v>2088000</v>
      </c>
      <c r="G78" s="199">
        <v>2085825.56</v>
      </c>
      <c r="H78" s="199">
        <f t="shared" si="8"/>
        <v>99.895860153256706</v>
      </c>
      <c r="I78" s="319">
        <f t="shared" si="7"/>
        <v>2088000</v>
      </c>
      <c r="J78" s="319">
        <f t="shared" si="7"/>
        <v>2085825.56</v>
      </c>
      <c r="K78" s="200">
        <f t="shared" si="11"/>
        <v>99.895860153256706</v>
      </c>
      <c r="L78" s="69"/>
    </row>
    <row r="79" spans="1:12" x14ac:dyDescent="0.2">
      <c r="A79" s="198" t="s">
        <v>492</v>
      </c>
      <c r="B79" s="201" t="s">
        <v>42</v>
      </c>
      <c r="C79" s="197"/>
      <c r="D79" s="200"/>
      <c r="E79" s="199"/>
      <c r="F79" s="199">
        <v>106000</v>
      </c>
      <c r="G79" s="199"/>
      <c r="H79" s="199"/>
      <c r="I79" s="319"/>
      <c r="J79" s="319"/>
      <c r="K79" s="200"/>
    </row>
    <row r="80" spans="1:12" ht="38.25" x14ac:dyDescent="0.2">
      <c r="A80" s="198" t="s">
        <v>493</v>
      </c>
      <c r="B80" s="201" t="s">
        <v>494</v>
      </c>
      <c r="C80" s="197"/>
      <c r="D80" s="200"/>
      <c r="E80" s="199"/>
      <c r="F80" s="199">
        <v>1326500</v>
      </c>
      <c r="G80" s="199">
        <v>1326500</v>
      </c>
      <c r="H80" s="199">
        <f t="shared" si="8"/>
        <v>100</v>
      </c>
      <c r="I80" s="319">
        <f t="shared" ref="I80:J82" si="12">SUM(C80+F80)</f>
        <v>1326500</v>
      </c>
      <c r="J80" s="319">
        <f t="shared" si="12"/>
        <v>1326500</v>
      </c>
      <c r="K80" s="200">
        <f t="shared" si="11"/>
        <v>100</v>
      </c>
    </row>
    <row r="81" spans="1:11" ht="76.5" x14ac:dyDescent="0.2">
      <c r="A81" s="198" t="s">
        <v>495</v>
      </c>
      <c r="B81" s="201" t="s">
        <v>496</v>
      </c>
      <c r="C81" s="197"/>
      <c r="D81" s="200"/>
      <c r="E81" s="199"/>
      <c r="F81" s="199">
        <v>21000</v>
      </c>
      <c r="G81" s="199">
        <v>15565.54</v>
      </c>
      <c r="H81" s="199">
        <f t="shared" si="8"/>
        <v>74.121619047619049</v>
      </c>
      <c r="I81" s="319">
        <f t="shared" si="12"/>
        <v>21000</v>
      </c>
      <c r="J81" s="319">
        <f t="shared" si="12"/>
        <v>15565.54</v>
      </c>
      <c r="K81" s="200">
        <f t="shared" si="11"/>
        <v>74.121619047619049</v>
      </c>
    </row>
    <row r="82" spans="1:11" ht="38.25" x14ac:dyDescent="0.2">
      <c r="A82" s="198" t="s">
        <v>497</v>
      </c>
      <c r="B82" s="201" t="s">
        <v>498</v>
      </c>
      <c r="C82" s="197">
        <v>4992300</v>
      </c>
      <c r="D82" s="200">
        <v>4703999.51</v>
      </c>
      <c r="E82" s="199">
        <f t="shared" si="9"/>
        <v>94.22509684914769</v>
      </c>
      <c r="F82" s="199"/>
      <c r="G82" s="199"/>
      <c r="H82" s="199"/>
      <c r="I82" s="319">
        <f t="shared" si="12"/>
        <v>4992300</v>
      </c>
      <c r="J82" s="319">
        <f t="shared" si="12"/>
        <v>4703999.51</v>
      </c>
      <c r="K82" s="200">
        <f t="shared" si="11"/>
        <v>94.22509684914769</v>
      </c>
    </row>
    <row r="83" spans="1:11" ht="38.25" x14ac:dyDescent="0.2">
      <c r="A83" s="198" t="s">
        <v>499</v>
      </c>
      <c r="B83" s="201" t="s">
        <v>494</v>
      </c>
      <c r="C83" s="197">
        <v>662800</v>
      </c>
      <c r="D83" s="200">
        <v>341057</v>
      </c>
      <c r="E83" s="199">
        <f t="shared" si="9"/>
        <v>51.457000603500305</v>
      </c>
      <c r="F83" s="199"/>
      <c r="G83" s="199"/>
      <c r="H83" s="199"/>
      <c r="I83" s="319"/>
      <c r="J83" s="319"/>
      <c r="K83" s="200"/>
    </row>
    <row r="84" spans="1:11" ht="25.5" x14ac:dyDescent="0.2">
      <c r="A84" s="198" t="s">
        <v>361</v>
      </c>
      <c r="B84" s="201" t="s">
        <v>132</v>
      </c>
      <c r="C84" s="197">
        <v>2721185.11</v>
      </c>
      <c r="D84" s="200">
        <v>2692068.04</v>
      </c>
      <c r="E84" s="199">
        <f t="shared" si="9"/>
        <v>98.929985692888053</v>
      </c>
      <c r="F84" s="199">
        <v>261150.77</v>
      </c>
      <c r="G84" s="199">
        <v>259396.77</v>
      </c>
      <c r="H84" s="199">
        <f>IF(F84=0,0,G84/F84*100)</f>
        <v>99.328357331667078</v>
      </c>
      <c r="I84" s="319">
        <f t="shared" ref="I84:J93" si="13">SUM(C84+F84)</f>
        <v>2982335.88</v>
      </c>
      <c r="J84" s="319">
        <f t="shared" si="13"/>
        <v>2951464.81</v>
      </c>
      <c r="K84" s="200">
        <f t="shared" ref="K84:K85" si="14">J84/I84*100</f>
        <v>98.964869443209736</v>
      </c>
    </row>
    <row r="85" spans="1:11" x14ac:dyDescent="0.2">
      <c r="A85" s="198" t="s">
        <v>403</v>
      </c>
      <c r="B85" s="201" t="s">
        <v>500</v>
      </c>
      <c r="C85" s="197">
        <v>390400</v>
      </c>
      <c r="D85" s="200">
        <v>387413.5</v>
      </c>
      <c r="E85" s="199">
        <f t="shared" si="9"/>
        <v>99.235015368852459</v>
      </c>
      <c r="F85" s="199"/>
      <c r="G85" s="199"/>
      <c r="H85" s="199"/>
      <c r="I85" s="319">
        <f t="shared" si="13"/>
        <v>390400</v>
      </c>
      <c r="J85" s="319">
        <f t="shared" si="13"/>
        <v>387413.5</v>
      </c>
      <c r="K85" s="200">
        <f t="shared" si="14"/>
        <v>99.235015368852459</v>
      </c>
    </row>
    <row r="86" spans="1:11" x14ac:dyDescent="0.2">
      <c r="A86" s="198" t="s">
        <v>360</v>
      </c>
      <c r="B86" s="201" t="s">
        <v>42</v>
      </c>
      <c r="C86" s="197"/>
      <c r="D86" s="200"/>
      <c r="E86" s="199">
        <f t="shared" si="9"/>
        <v>0</v>
      </c>
      <c r="F86" s="199"/>
      <c r="G86" s="199"/>
      <c r="H86" s="199">
        <f t="shared" si="8"/>
        <v>0</v>
      </c>
      <c r="I86" s="319">
        <f t="shared" si="13"/>
        <v>0</v>
      </c>
      <c r="J86" s="319">
        <f t="shared" si="13"/>
        <v>0</v>
      </c>
      <c r="K86" s="200"/>
    </row>
    <row r="87" spans="1:11" x14ac:dyDescent="0.2">
      <c r="A87" s="198" t="s">
        <v>440</v>
      </c>
      <c r="B87" s="201" t="s">
        <v>154</v>
      </c>
      <c r="C87" s="197">
        <v>130000</v>
      </c>
      <c r="D87" s="200">
        <v>130000</v>
      </c>
      <c r="E87" s="199">
        <f t="shared" si="9"/>
        <v>100</v>
      </c>
      <c r="F87" s="199"/>
      <c r="G87" s="199"/>
      <c r="H87" s="199"/>
      <c r="I87" s="319">
        <f t="shared" si="13"/>
        <v>130000</v>
      </c>
      <c r="J87" s="319">
        <f t="shared" si="13"/>
        <v>130000</v>
      </c>
      <c r="K87" s="200">
        <v>100</v>
      </c>
    </row>
    <row r="88" spans="1:11" x14ac:dyDescent="0.2">
      <c r="A88" s="229" t="s">
        <v>256</v>
      </c>
      <c r="B88" s="230" t="s">
        <v>257</v>
      </c>
      <c r="C88" s="323">
        <f>C89</f>
        <v>977480</v>
      </c>
      <c r="D88" s="323">
        <f>D89</f>
        <v>944673.61</v>
      </c>
      <c r="E88" s="323">
        <f t="shared" si="2"/>
        <v>96.643778900847082</v>
      </c>
      <c r="F88" s="323">
        <f>F89</f>
        <v>0</v>
      </c>
      <c r="G88" s="323">
        <f>G89</f>
        <v>0</v>
      </c>
      <c r="H88" s="227">
        <f t="shared" si="8"/>
        <v>0</v>
      </c>
      <c r="I88" s="323">
        <f t="shared" si="13"/>
        <v>977480</v>
      </c>
      <c r="J88" s="323">
        <f t="shared" si="13"/>
        <v>944673.61</v>
      </c>
      <c r="K88" s="324">
        <f t="shared" si="3"/>
        <v>96.643778900847082</v>
      </c>
    </row>
    <row r="89" spans="1:11" x14ac:dyDescent="0.2">
      <c r="A89" s="317" t="s">
        <v>29</v>
      </c>
      <c r="B89" s="318" t="s">
        <v>258</v>
      </c>
      <c r="C89" s="319">
        <f>SUM(C90:C92)</f>
        <v>977480</v>
      </c>
      <c r="D89" s="319">
        <f>SUM(D90:D92)</f>
        <v>944673.61</v>
      </c>
      <c r="E89" s="319">
        <f t="shared" si="2"/>
        <v>96.643778900847082</v>
      </c>
      <c r="F89" s="319">
        <f>SUM(F90:F90)</f>
        <v>0</v>
      </c>
      <c r="G89" s="319">
        <f>SUM(G90:G90)</f>
        <v>0</v>
      </c>
      <c r="H89" s="199">
        <f t="shared" si="8"/>
        <v>0</v>
      </c>
      <c r="I89" s="319">
        <f t="shared" si="13"/>
        <v>977480</v>
      </c>
      <c r="J89" s="319">
        <f t="shared" si="13"/>
        <v>944673.61</v>
      </c>
      <c r="K89" s="325">
        <f t="shared" si="3"/>
        <v>96.643778900847082</v>
      </c>
    </row>
    <row r="90" spans="1:11" ht="25.5" x14ac:dyDescent="0.2">
      <c r="A90" s="198" t="s">
        <v>259</v>
      </c>
      <c r="B90" s="201" t="s">
        <v>260</v>
      </c>
      <c r="C90" s="197">
        <v>977480</v>
      </c>
      <c r="D90" s="199">
        <v>944673.61</v>
      </c>
      <c r="E90" s="199">
        <f t="shared" si="2"/>
        <v>96.643778900847082</v>
      </c>
      <c r="F90" s="199"/>
      <c r="G90" s="203"/>
      <c r="H90" s="199">
        <f t="shared" si="8"/>
        <v>0</v>
      </c>
      <c r="I90" s="319">
        <f t="shared" si="13"/>
        <v>977480</v>
      </c>
      <c r="J90" s="319">
        <f t="shared" si="13"/>
        <v>944673.61</v>
      </c>
      <c r="K90" s="200">
        <f t="shared" si="3"/>
        <v>96.643778900847082</v>
      </c>
    </row>
    <row r="91" spans="1:11" hidden="1" x14ac:dyDescent="0.2">
      <c r="A91" s="198" t="s">
        <v>2</v>
      </c>
      <c r="B91" s="201" t="s">
        <v>3</v>
      </c>
      <c r="C91" s="197"/>
      <c r="D91" s="199"/>
      <c r="E91" s="199">
        <f t="shared" si="2"/>
        <v>0</v>
      </c>
      <c r="F91" s="199"/>
      <c r="G91" s="205"/>
      <c r="H91" s="199">
        <f t="shared" si="8"/>
        <v>0</v>
      </c>
      <c r="I91" s="319">
        <f t="shared" si="13"/>
        <v>0</v>
      </c>
      <c r="J91" s="319">
        <f t="shared" si="13"/>
        <v>0</v>
      </c>
      <c r="K91" s="200">
        <f t="shared" si="3"/>
        <v>0</v>
      </c>
    </row>
    <row r="92" spans="1:11" x14ac:dyDescent="0.2">
      <c r="A92" s="198"/>
      <c r="B92" s="201"/>
      <c r="C92" s="197"/>
      <c r="D92" s="199"/>
      <c r="E92" s="199">
        <f t="shared" si="2"/>
        <v>0</v>
      </c>
      <c r="F92" s="199"/>
      <c r="G92" s="205"/>
      <c r="H92" s="199">
        <f t="shared" si="8"/>
        <v>0</v>
      </c>
      <c r="I92" s="319">
        <f t="shared" si="13"/>
        <v>0</v>
      </c>
      <c r="J92" s="319">
        <f t="shared" si="13"/>
        <v>0</v>
      </c>
      <c r="K92" s="200">
        <f t="shared" si="3"/>
        <v>0</v>
      </c>
    </row>
    <row r="93" spans="1:11" x14ac:dyDescent="0.2">
      <c r="A93" s="232"/>
      <c r="B93" s="326" t="s">
        <v>135</v>
      </c>
      <c r="C93" s="316">
        <f>C10+C88+C63</f>
        <v>120942389.11</v>
      </c>
      <c r="D93" s="316">
        <f>D10+D88+D63</f>
        <v>119221751.65000002</v>
      </c>
      <c r="E93" s="316">
        <f>IF(C93=0,0,D93/C93*100)</f>
        <v>98.577308193874842</v>
      </c>
      <c r="F93" s="316">
        <f>F10+F88+F63</f>
        <v>49883277.839999996</v>
      </c>
      <c r="G93" s="316">
        <f>G10+G88+G63</f>
        <v>45552487.040000007</v>
      </c>
      <c r="H93" s="316">
        <f t="shared" si="8"/>
        <v>91.318151116911466</v>
      </c>
      <c r="I93" s="316">
        <f t="shared" si="13"/>
        <v>170825666.94999999</v>
      </c>
      <c r="J93" s="316">
        <f t="shared" si="13"/>
        <v>164774238.69000003</v>
      </c>
      <c r="K93" s="231">
        <f t="shared" si="3"/>
        <v>96.457541557984257</v>
      </c>
    </row>
    <row r="95" spans="1:11" x14ac:dyDescent="0.2">
      <c r="I95" s="10"/>
      <c r="J95" s="10"/>
    </row>
    <row r="98" spans="2:7" ht="15.75" x14ac:dyDescent="0.25">
      <c r="B98" s="152" t="s">
        <v>663</v>
      </c>
      <c r="C98" s="153"/>
      <c r="D98" s="371"/>
      <c r="E98" s="371"/>
      <c r="F98"/>
      <c r="G98" s="154" t="s">
        <v>420</v>
      </c>
    </row>
  </sheetData>
  <mergeCells count="19">
    <mergeCell ref="I1:J1"/>
    <mergeCell ref="I2:J2"/>
    <mergeCell ref="F7:H7"/>
    <mergeCell ref="A4:K4"/>
    <mergeCell ref="A5:K5"/>
    <mergeCell ref="A7:A9"/>
    <mergeCell ref="B7:B9"/>
    <mergeCell ref="C7:E7"/>
    <mergeCell ref="I7:K7"/>
    <mergeCell ref="C8:C9"/>
    <mergeCell ref="D8:D9"/>
    <mergeCell ref="E8:E9"/>
    <mergeCell ref="I8:I9"/>
    <mergeCell ref="J8:J9"/>
    <mergeCell ref="K8:K9"/>
    <mergeCell ref="F8:F9"/>
    <mergeCell ref="D98:E98"/>
    <mergeCell ref="G8:G9"/>
    <mergeCell ref="H8:H9"/>
  </mergeCells>
  <phoneticPr fontId="0" type="noConversion"/>
  <pageMargins left="0.19685039370078741" right="0.23622047244094491" top="0.78740157480314965" bottom="0.43307086614173229" header="0" footer="0"/>
  <pageSetup paperSize="9" scale="65" orientation="landscape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K20"/>
  <sheetViews>
    <sheetView showZeros="0" workbookViewId="0">
      <pane xSplit="2" ySplit="9" topLeftCell="C10" activePane="bottomRight" state="frozen"/>
      <selection activeCell="F9" sqref="F9"/>
      <selection pane="topRight" activeCell="F9" sqref="F9"/>
      <selection pane="bottomLeft" activeCell="F9" sqref="F9"/>
      <selection pane="bottomRight" activeCell="I2" sqref="I2:J2"/>
    </sheetView>
  </sheetViews>
  <sheetFormatPr defaultColWidth="11.140625" defaultRowHeight="12.75" x14ac:dyDescent="0.2"/>
  <cols>
    <col min="1" max="1" width="8.85546875" style="12" customWidth="1"/>
    <col min="2" max="2" width="36.140625" style="17" customWidth="1"/>
    <col min="3" max="3" width="14.85546875" style="12" customWidth="1"/>
    <col min="4" max="4" width="13.85546875" style="12" customWidth="1"/>
    <col min="5" max="5" width="11.140625" style="12" customWidth="1"/>
    <col min="6" max="6" width="14.42578125" style="12" customWidth="1"/>
    <col min="7" max="7" width="14.28515625" style="12" customWidth="1"/>
    <col min="8" max="8" width="11.140625" style="12" customWidth="1"/>
    <col min="9" max="9" width="15.140625" style="12" customWidth="1"/>
    <col min="10" max="10" width="18.28515625" style="12" customWidth="1"/>
    <col min="11" max="11" width="11.140625" style="12"/>
    <col min="12" max="12" width="14.140625" style="12" bestFit="1" customWidth="1"/>
    <col min="13" max="16384" width="11.140625" style="12"/>
  </cols>
  <sheetData>
    <row r="1" spans="1:11" ht="45" customHeight="1" x14ac:dyDescent="0.2">
      <c r="I1" s="361" t="s">
        <v>661</v>
      </c>
      <c r="J1" s="361"/>
    </row>
    <row r="2" spans="1:11" ht="13.5" customHeight="1" x14ac:dyDescent="0.2">
      <c r="I2" s="362" t="s">
        <v>668</v>
      </c>
      <c r="J2" s="362"/>
    </row>
    <row r="3" spans="1:11" x14ac:dyDescent="0.2">
      <c r="I3" s="360"/>
      <c r="J3" s="360"/>
    </row>
    <row r="4" spans="1:11" ht="15.75" x14ac:dyDescent="0.25">
      <c r="A4" s="363" t="s">
        <v>416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</row>
    <row r="5" spans="1:11" ht="15.75" x14ac:dyDescent="0.25">
      <c r="A5" s="363" t="s">
        <v>422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</row>
    <row r="6" spans="1:11" x14ac:dyDescent="0.2">
      <c r="A6" s="13"/>
      <c r="B6" s="13"/>
      <c r="C6" s="13"/>
      <c r="D6" s="13"/>
      <c r="E6" s="13"/>
      <c r="F6" s="13"/>
      <c r="G6" s="13"/>
      <c r="H6" s="13"/>
      <c r="I6" s="14" t="s">
        <v>5</v>
      </c>
      <c r="J6" s="13"/>
      <c r="K6" s="13"/>
    </row>
    <row r="7" spans="1:11" x14ac:dyDescent="0.2">
      <c r="A7" s="387" t="s">
        <v>136</v>
      </c>
      <c r="B7" s="388" t="s">
        <v>137</v>
      </c>
      <c r="C7" s="389" t="s">
        <v>158</v>
      </c>
      <c r="D7" s="389"/>
      <c r="E7" s="389"/>
      <c r="F7" s="389" t="s">
        <v>138</v>
      </c>
      <c r="G7" s="389"/>
      <c r="H7" s="389"/>
      <c r="I7" s="389" t="s">
        <v>160</v>
      </c>
      <c r="J7" s="389"/>
      <c r="K7" s="389"/>
    </row>
    <row r="8" spans="1:11" ht="12.95" customHeight="1" x14ac:dyDescent="0.2">
      <c r="A8" s="387"/>
      <c r="B8" s="388"/>
      <c r="C8" s="369" t="s">
        <v>423</v>
      </c>
      <c r="D8" s="369" t="s">
        <v>161</v>
      </c>
      <c r="E8" s="369" t="s">
        <v>162</v>
      </c>
      <c r="F8" s="369" t="s">
        <v>423</v>
      </c>
      <c r="G8" s="369" t="s">
        <v>161</v>
      </c>
      <c r="H8" s="369" t="s">
        <v>163</v>
      </c>
      <c r="I8" s="369" t="s">
        <v>423</v>
      </c>
      <c r="J8" s="369" t="s">
        <v>161</v>
      </c>
      <c r="K8" s="369" t="s">
        <v>163</v>
      </c>
    </row>
    <row r="9" spans="1:11" ht="42.95" customHeight="1" x14ac:dyDescent="0.2">
      <c r="A9" s="387"/>
      <c r="B9" s="388"/>
      <c r="C9" s="369"/>
      <c r="D9" s="369"/>
      <c r="E9" s="369"/>
      <c r="F9" s="369"/>
      <c r="G9" s="369"/>
      <c r="H9" s="369"/>
      <c r="I9" s="369"/>
      <c r="J9" s="369"/>
      <c r="K9" s="369"/>
    </row>
    <row r="10" spans="1:11" s="15" customFormat="1" ht="22.9" customHeight="1" x14ac:dyDescent="0.2">
      <c r="A10" s="71" t="s">
        <v>142</v>
      </c>
      <c r="B10" s="72" t="s">
        <v>264</v>
      </c>
      <c r="C10" s="73">
        <f>C11</f>
        <v>50000</v>
      </c>
      <c r="D10" s="73">
        <f>D11</f>
        <v>50000</v>
      </c>
      <c r="E10" s="74">
        <f>IF(C10=0,0,D10/C10*100)</f>
        <v>100</v>
      </c>
      <c r="F10" s="73">
        <f>F11</f>
        <v>50000</v>
      </c>
      <c r="G10" s="73">
        <f>G11</f>
        <v>34000</v>
      </c>
      <c r="H10" s="74">
        <f>IF(F10=0,0,G10/F10*100)</f>
        <v>68</v>
      </c>
      <c r="I10" s="75">
        <f>I11</f>
        <v>100000</v>
      </c>
      <c r="J10" s="75">
        <f>J11</f>
        <v>84000</v>
      </c>
      <c r="K10" s="74">
        <f>IF(I10=0,0,J10/I10*100)</f>
        <v>84</v>
      </c>
    </row>
    <row r="11" spans="1:11" ht="47.25" x14ac:dyDescent="0.2">
      <c r="A11" s="70" t="s">
        <v>383</v>
      </c>
      <c r="B11" s="20" t="s">
        <v>9</v>
      </c>
      <c r="C11" s="23">
        <v>50000</v>
      </c>
      <c r="D11" s="23">
        <v>50000</v>
      </c>
      <c r="E11" s="21">
        <f>IF(C11=0,0,D11/C11*100)</f>
        <v>100</v>
      </c>
      <c r="F11" s="11">
        <v>50000</v>
      </c>
      <c r="G11" s="11">
        <v>34000</v>
      </c>
      <c r="H11" s="21">
        <f>IF(F11=0,0,G11/F11*100)</f>
        <v>68</v>
      </c>
      <c r="I11" s="22">
        <f>C11+F11</f>
        <v>100000</v>
      </c>
      <c r="J11" s="22">
        <f>D11+G11</f>
        <v>84000</v>
      </c>
      <c r="K11" s="21">
        <f>IF(I11=0,0,J11/I11*100)</f>
        <v>84</v>
      </c>
    </row>
    <row r="12" spans="1:11" s="15" customFormat="1" ht="15.75" hidden="1" x14ac:dyDescent="0.2">
      <c r="A12" s="71">
        <v>3710000</v>
      </c>
      <c r="B12" s="72" t="s">
        <v>265</v>
      </c>
      <c r="C12" s="73">
        <f>SUM(C13:C13)</f>
        <v>0</v>
      </c>
      <c r="D12" s="73">
        <f>SUM(D13:D13)</f>
        <v>0</v>
      </c>
      <c r="E12" s="74">
        <f>IF(C12=0,0,D12/C12*100)</f>
        <v>0</v>
      </c>
      <c r="F12" s="73">
        <f>SUM(F13:F13)</f>
        <v>-50000</v>
      </c>
      <c r="G12" s="73">
        <f>SUM(G13:G13)</f>
        <v>-34000</v>
      </c>
      <c r="H12" s="74">
        <f>IF(F12=0,0,G12/F12*100)</f>
        <v>68</v>
      </c>
      <c r="I12" s="73">
        <f>SUM(I13:I13)</f>
        <v>-50000</v>
      </c>
      <c r="J12" s="73">
        <f>SUM(J13:J13)</f>
        <v>-34000</v>
      </c>
      <c r="K12" s="74">
        <f>IF(I12=0,0,J12/I12*100)</f>
        <v>68</v>
      </c>
    </row>
    <row r="13" spans="1:11" ht="47.25" x14ac:dyDescent="0.2">
      <c r="A13" s="70" t="s">
        <v>424</v>
      </c>
      <c r="B13" s="20" t="s">
        <v>10</v>
      </c>
      <c r="C13" s="24"/>
      <c r="D13" s="24"/>
      <c r="E13" s="21">
        <f>IF(C13=0,0,D13/C13*100)</f>
        <v>0</v>
      </c>
      <c r="F13" s="23">
        <v>-50000</v>
      </c>
      <c r="G13" s="11">
        <v>-34000</v>
      </c>
      <c r="H13" s="21">
        <f>IF(F13=0,0,G13/F13*100)</f>
        <v>68</v>
      </c>
      <c r="I13" s="22">
        <f>C13+F13</f>
        <v>-50000</v>
      </c>
      <c r="J13" s="22">
        <f>D13+G13</f>
        <v>-34000</v>
      </c>
      <c r="K13" s="21">
        <f>IF(I13=0,0,J13/I13*100)</f>
        <v>68</v>
      </c>
    </row>
    <row r="14" spans="1:11" ht="15.75" x14ac:dyDescent="0.2">
      <c r="A14" s="76"/>
      <c r="B14" s="77" t="s">
        <v>11</v>
      </c>
      <c r="C14" s="73">
        <f>C10+C12</f>
        <v>50000</v>
      </c>
      <c r="D14" s="73">
        <f>D10+D12</f>
        <v>50000</v>
      </c>
      <c r="E14" s="74">
        <f>IF(C14=0,0,D14/C14*100)</f>
        <v>100</v>
      </c>
      <c r="F14" s="73"/>
      <c r="G14" s="73">
        <v>0</v>
      </c>
      <c r="H14" s="78"/>
      <c r="I14" s="73">
        <f>I10+I12</f>
        <v>50000</v>
      </c>
      <c r="J14" s="73">
        <f>J10+J12</f>
        <v>50000</v>
      </c>
      <c r="K14" s="74">
        <f>IF(I14=0,0,J14/I14*100)</f>
        <v>100</v>
      </c>
    </row>
    <row r="15" spans="1:11" x14ac:dyDescent="0.2">
      <c r="A15" s="16"/>
    </row>
    <row r="16" spans="1:11" x14ac:dyDescent="0.2">
      <c r="C16" s="18"/>
      <c r="J16" s="18"/>
    </row>
    <row r="17" spans="2:10" x14ac:dyDescent="0.2">
      <c r="D17" s="19"/>
      <c r="F17" s="18"/>
    </row>
    <row r="18" spans="2:10" x14ac:dyDescent="0.2">
      <c r="J18" s="18"/>
    </row>
    <row r="20" spans="2:10" ht="15.75" x14ac:dyDescent="0.25">
      <c r="B20" s="152" t="s">
        <v>419</v>
      </c>
      <c r="C20" s="153"/>
      <c r="D20" s="155"/>
      <c r="E20" s="155"/>
      <c r="F20"/>
      <c r="G20"/>
      <c r="H20" s="154" t="s">
        <v>420</v>
      </c>
    </row>
  </sheetData>
  <mergeCells count="18">
    <mergeCell ref="G8:G9"/>
    <mergeCell ref="H8:H9"/>
    <mergeCell ref="I1:J1"/>
    <mergeCell ref="I2:J2"/>
    <mergeCell ref="A4:K4"/>
    <mergeCell ref="A7:A9"/>
    <mergeCell ref="B7:B9"/>
    <mergeCell ref="C7:E7"/>
    <mergeCell ref="F7:H7"/>
    <mergeCell ref="I7:K7"/>
    <mergeCell ref="C8:C9"/>
    <mergeCell ref="D8:D9"/>
    <mergeCell ref="I8:I9"/>
    <mergeCell ref="A5:K5"/>
    <mergeCell ref="J8:J9"/>
    <mergeCell ref="K8:K9"/>
    <mergeCell ref="E8:E9"/>
    <mergeCell ref="F8:F9"/>
  </mergeCells>
  <phoneticPr fontId="0" type="noConversion"/>
  <pageMargins left="0.19685039370078741" right="0.19685039370078741" top="0.78740157480314965" bottom="0.23622047244094491" header="0" footer="0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K26"/>
  <sheetViews>
    <sheetView showZeros="0" tabSelected="1" zoomScaleNormal="100" workbookViewId="0">
      <pane xSplit="1" ySplit="9" topLeftCell="B10" activePane="bottomRight" state="frozen"/>
      <selection activeCell="F9" sqref="F9"/>
      <selection pane="topRight" activeCell="F9" sqref="F9"/>
      <selection pane="bottomLeft" activeCell="F9" sqref="F9"/>
      <selection pane="bottomRight" activeCell="F2" sqref="F2:G2"/>
    </sheetView>
  </sheetViews>
  <sheetFormatPr defaultColWidth="10.140625" defaultRowHeight="12.75" x14ac:dyDescent="0.2"/>
  <cols>
    <col min="1" max="1" width="33.28515625" style="13" customWidth="1"/>
    <col min="2" max="2" width="17.85546875" style="13" customWidth="1"/>
    <col min="3" max="4" width="17.42578125" style="13" customWidth="1"/>
    <col min="5" max="5" width="15.28515625" style="13" customWidth="1"/>
    <col min="6" max="6" width="15.42578125" style="13" customWidth="1"/>
    <col min="7" max="7" width="20.28515625" style="13" customWidth="1"/>
    <col min="8" max="8" width="16.140625" style="13" customWidth="1"/>
    <col min="9" max="9" width="10.140625" style="13"/>
    <col min="10" max="10" width="14.85546875" style="13" bestFit="1" customWidth="1"/>
    <col min="11" max="11" width="13.42578125" style="13" bestFit="1" customWidth="1"/>
    <col min="12" max="16384" width="10.140625" style="13"/>
  </cols>
  <sheetData>
    <row r="1" spans="1:11" ht="44.25" customHeight="1" x14ac:dyDescent="0.2">
      <c r="F1" s="361" t="s">
        <v>662</v>
      </c>
      <c r="G1" s="361"/>
    </row>
    <row r="2" spans="1:11" x14ac:dyDescent="0.2">
      <c r="F2" s="362" t="s">
        <v>669</v>
      </c>
      <c r="G2" s="362"/>
    </row>
    <row r="4" spans="1:11" ht="12.75" customHeight="1" x14ac:dyDescent="0.25">
      <c r="A4" s="363" t="s">
        <v>417</v>
      </c>
      <c r="B4" s="363"/>
      <c r="C4" s="363"/>
      <c r="D4" s="363"/>
      <c r="E4" s="363"/>
      <c r="F4" s="363"/>
      <c r="G4" s="363"/>
    </row>
    <row r="5" spans="1:11" ht="12.75" customHeight="1" x14ac:dyDescent="0.2">
      <c r="A5" s="364" t="s">
        <v>421</v>
      </c>
      <c r="B5" s="364"/>
      <c r="C5" s="364"/>
      <c r="D5" s="364"/>
      <c r="E5" s="364"/>
      <c r="F5" s="364"/>
      <c r="G5" s="364"/>
    </row>
    <row r="6" spans="1:11" x14ac:dyDescent="0.2">
      <c r="G6" s="14" t="s">
        <v>5</v>
      </c>
    </row>
    <row r="7" spans="1:11" x14ac:dyDescent="0.2">
      <c r="A7" s="366" t="s">
        <v>12</v>
      </c>
      <c r="B7" s="365" t="s">
        <v>158</v>
      </c>
      <c r="C7" s="365"/>
      <c r="D7" s="365" t="s">
        <v>138</v>
      </c>
      <c r="E7" s="365"/>
      <c r="F7" s="365" t="s">
        <v>160</v>
      </c>
      <c r="G7" s="365"/>
    </row>
    <row r="8" spans="1:11" ht="15" customHeight="1" x14ac:dyDescent="0.2">
      <c r="A8" s="366"/>
      <c r="B8" s="368" t="s">
        <v>423</v>
      </c>
      <c r="C8" s="368" t="s">
        <v>161</v>
      </c>
      <c r="D8" s="368" t="s">
        <v>425</v>
      </c>
      <c r="E8" s="367" t="s">
        <v>161</v>
      </c>
      <c r="F8" s="367" t="s">
        <v>423</v>
      </c>
      <c r="G8" s="367" t="s">
        <v>161</v>
      </c>
    </row>
    <row r="9" spans="1:11" ht="35.1" customHeight="1" x14ac:dyDescent="0.2">
      <c r="A9" s="366"/>
      <c r="B9" s="368"/>
      <c r="C9" s="368"/>
      <c r="D9" s="368"/>
      <c r="E9" s="367"/>
      <c r="F9" s="367"/>
      <c r="G9" s="367"/>
    </row>
    <row r="10" spans="1:11" ht="15.75" x14ac:dyDescent="0.2">
      <c r="A10" s="25" t="s">
        <v>13</v>
      </c>
      <c r="B10" s="29">
        <v>-10577711.890000001</v>
      </c>
      <c r="C10" s="29">
        <v>-15526208.83</v>
      </c>
      <c r="D10" s="29">
        <v>18960094.48</v>
      </c>
      <c r="E10" s="29">
        <v>17502260.41</v>
      </c>
      <c r="F10" s="29">
        <f>B10+D10</f>
        <v>8382382.5899999999</v>
      </c>
      <c r="G10" s="29">
        <f>C10+E10</f>
        <v>1976051.58</v>
      </c>
      <c r="H10" s="26"/>
      <c r="J10" s="26"/>
    </row>
    <row r="11" spans="1:11" ht="31.5" hidden="1" x14ac:dyDescent="0.2">
      <c r="A11" s="63" t="s">
        <v>133</v>
      </c>
      <c r="B11" s="64">
        <f t="shared" ref="B11:G11" si="0">-B12</f>
        <v>0</v>
      </c>
      <c r="C11" s="64">
        <f t="shared" si="0"/>
        <v>0</v>
      </c>
      <c r="D11" s="64">
        <f t="shared" si="0"/>
        <v>0</v>
      </c>
      <c r="E11" s="64">
        <f t="shared" si="0"/>
        <v>0</v>
      </c>
      <c r="F11" s="29">
        <f t="shared" ref="F11:F21" si="1">B11+D11</f>
        <v>0</v>
      </c>
      <c r="G11" s="64">
        <f t="shared" si="0"/>
        <v>0</v>
      </c>
      <c r="H11" s="26"/>
      <c r="J11" s="26"/>
    </row>
    <row r="12" spans="1:11" ht="15.75" hidden="1" x14ac:dyDescent="0.2">
      <c r="A12" s="65" t="s">
        <v>134</v>
      </c>
      <c r="B12" s="61"/>
      <c r="C12" s="61"/>
      <c r="D12" s="29"/>
      <c r="E12" s="29"/>
      <c r="F12" s="29">
        <f t="shared" si="1"/>
        <v>0</v>
      </c>
      <c r="G12" s="33"/>
      <c r="H12" s="26"/>
      <c r="J12" s="26"/>
    </row>
    <row r="13" spans="1:11" s="27" customFormat="1" ht="28.15" customHeight="1" x14ac:dyDescent="0.2">
      <c r="A13" s="30" t="s">
        <v>14</v>
      </c>
      <c r="B13" s="31">
        <v>-10577711.890000001</v>
      </c>
      <c r="C13" s="31">
        <v>-15526208.83</v>
      </c>
      <c r="D13" s="31">
        <v>18960094.48</v>
      </c>
      <c r="E13" s="31">
        <v>17502260.41</v>
      </c>
      <c r="F13" s="29">
        <f t="shared" si="1"/>
        <v>8382382.5899999999</v>
      </c>
      <c r="G13" s="31">
        <v>1976051.58</v>
      </c>
      <c r="J13" s="26"/>
      <c r="K13" s="48"/>
    </row>
    <row r="14" spans="1:11" s="27" customFormat="1" ht="51" hidden="1" customHeight="1" x14ac:dyDescent="0.2">
      <c r="A14" s="32" t="s">
        <v>15</v>
      </c>
      <c r="B14" s="61"/>
      <c r="C14" s="61"/>
      <c r="D14" s="61"/>
      <c r="E14" s="61"/>
      <c r="F14" s="29">
        <f t="shared" si="1"/>
        <v>0</v>
      </c>
      <c r="G14" s="33"/>
    </row>
    <row r="15" spans="1:11" s="27" customFormat="1" ht="31.5" hidden="1" x14ac:dyDescent="0.2">
      <c r="A15" s="32" t="s">
        <v>16</v>
      </c>
      <c r="B15" s="61"/>
      <c r="C15" s="61"/>
      <c r="D15" s="61"/>
      <c r="E15" s="61"/>
      <c r="F15" s="29">
        <f t="shared" si="1"/>
        <v>0</v>
      </c>
      <c r="G15" s="33"/>
    </row>
    <row r="16" spans="1:11" s="27" customFormat="1" ht="24.75" hidden="1" customHeight="1" x14ac:dyDescent="0.2">
      <c r="A16" s="32"/>
      <c r="B16" s="61"/>
      <c r="C16" s="61">
        <v>707221</v>
      </c>
      <c r="D16" s="61"/>
      <c r="E16" s="61"/>
      <c r="F16" s="29"/>
      <c r="G16" s="33"/>
    </row>
    <row r="17" spans="1:8" s="27" customFormat="1" ht="31.5" x14ac:dyDescent="0.2">
      <c r="A17" s="30" t="s">
        <v>17</v>
      </c>
      <c r="B17" s="31">
        <v>-10577711.890000001</v>
      </c>
      <c r="C17" s="31">
        <v>-15526208.83</v>
      </c>
      <c r="D17" s="31">
        <v>18960094.48</v>
      </c>
      <c r="E17" s="277">
        <v>17502260.41</v>
      </c>
      <c r="F17" s="29">
        <v>8382382.5899999999</v>
      </c>
      <c r="G17" s="29">
        <f>C17+E17</f>
        <v>1976051.58</v>
      </c>
    </row>
    <row r="18" spans="1:8" ht="15.6" customHeight="1" x14ac:dyDescent="0.2">
      <c r="A18" s="34" t="s">
        <v>18</v>
      </c>
      <c r="B18" s="79">
        <v>1924488.11</v>
      </c>
      <c r="C18" s="80">
        <v>1943092.41</v>
      </c>
      <c r="D18" s="79">
        <v>6462894.4800000004</v>
      </c>
      <c r="E18" s="80">
        <v>6617314.7400000002</v>
      </c>
      <c r="F18" s="29">
        <v>8387382.5899999999</v>
      </c>
      <c r="G18" s="29">
        <f>C18+E18</f>
        <v>8560407.1500000004</v>
      </c>
    </row>
    <row r="19" spans="1:8" ht="15.75" x14ac:dyDescent="0.2">
      <c r="A19" s="35" t="s">
        <v>19</v>
      </c>
      <c r="B19" s="79">
        <v>5000</v>
      </c>
      <c r="C19" s="80">
        <v>5481733.1699999999</v>
      </c>
      <c r="D19" s="79">
        <v>0</v>
      </c>
      <c r="E19" s="80">
        <v>1077791.26</v>
      </c>
      <c r="F19" s="29">
        <f>SUM(B19+D19)</f>
        <v>5000</v>
      </c>
      <c r="G19" s="29">
        <f>SUM(E19+C19)</f>
        <v>6559524.4299999997</v>
      </c>
    </row>
    <row r="20" spans="1:8" ht="63" x14ac:dyDescent="0.2">
      <c r="A20" s="35" t="s">
        <v>20</v>
      </c>
      <c r="B20" s="61">
        <v>-12497200</v>
      </c>
      <c r="C20" s="196">
        <v>-11968963.77</v>
      </c>
      <c r="D20" s="196">
        <v>12497200</v>
      </c>
      <c r="E20" s="196">
        <v>11968963.77</v>
      </c>
      <c r="F20" s="29">
        <f t="shared" si="1"/>
        <v>0</v>
      </c>
      <c r="G20" s="33"/>
    </row>
    <row r="21" spans="1:8" ht="15.75" x14ac:dyDescent="0.25">
      <c r="A21" s="35" t="s">
        <v>21</v>
      </c>
      <c r="B21" s="62"/>
      <c r="C21" s="82">
        <v>-18604.3</v>
      </c>
      <c r="D21" s="62"/>
      <c r="E21" s="61">
        <v>-6226.84</v>
      </c>
      <c r="F21" s="29">
        <f t="shared" si="1"/>
        <v>0</v>
      </c>
      <c r="G21" s="33">
        <v>-24831.14</v>
      </c>
    </row>
    <row r="22" spans="1:8" x14ac:dyDescent="0.2">
      <c r="B22" s="26"/>
      <c r="C22" s="26"/>
      <c r="D22" s="28"/>
      <c r="E22" s="26"/>
      <c r="F22" s="26"/>
      <c r="G22" s="26"/>
    </row>
    <row r="24" spans="1:8" x14ac:dyDescent="0.2">
      <c r="D24" s="26"/>
    </row>
    <row r="26" spans="1:8" ht="15.75" x14ac:dyDescent="0.25">
      <c r="A26" s="152" t="s">
        <v>665</v>
      </c>
      <c r="B26" s="153"/>
      <c r="C26" s="155"/>
      <c r="D26" s="155"/>
      <c r="E26"/>
      <c r="F26"/>
      <c r="G26" s="154" t="s">
        <v>420</v>
      </c>
      <c r="H26" s="12"/>
    </row>
  </sheetData>
  <mergeCells count="14">
    <mergeCell ref="F1:G1"/>
    <mergeCell ref="F2:G2"/>
    <mergeCell ref="A4:G4"/>
    <mergeCell ref="A5:G5"/>
    <mergeCell ref="B7:C7"/>
    <mergeCell ref="D7:E7"/>
    <mergeCell ref="A7:A9"/>
    <mergeCell ref="F8:F9"/>
    <mergeCell ref="G8:G9"/>
    <mergeCell ref="B8:B9"/>
    <mergeCell ref="F7:G7"/>
    <mergeCell ref="C8:C9"/>
    <mergeCell ref="E8:E9"/>
    <mergeCell ref="D8:D9"/>
  </mergeCells>
  <phoneticPr fontId="47" type="noConversion"/>
  <pageMargins left="0.62992125984251968" right="3.937007874015748E-2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  <pageSetUpPr fitToPage="1"/>
  </sheetPr>
  <dimension ref="A1:H65"/>
  <sheetViews>
    <sheetView showZeros="0" zoomScaleNormal="100" zoomScaleSheetLayoutView="75" workbookViewId="0">
      <pane xSplit="2" ySplit="4" topLeftCell="C35" activePane="bottomRight" state="frozen"/>
      <selection activeCell="F9" sqref="F9"/>
      <selection pane="topRight" activeCell="F9" sqref="F9"/>
      <selection pane="bottomLeft" activeCell="F9" sqref="F9"/>
      <selection pane="bottomRight" activeCell="C27" sqref="C27"/>
    </sheetView>
  </sheetViews>
  <sheetFormatPr defaultColWidth="9.140625" defaultRowHeight="12.75" x14ac:dyDescent="0.2"/>
  <cols>
    <col min="1" max="1" width="8.7109375" style="56" customWidth="1"/>
    <col min="2" max="2" width="58" style="57" customWidth="1"/>
    <col min="3" max="3" width="15" style="49" customWidth="1"/>
    <col min="4" max="4" width="13.28515625" style="49" customWidth="1"/>
    <col min="5" max="5" width="10" style="49" customWidth="1"/>
    <col min="6" max="6" width="12.85546875" style="49" customWidth="1"/>
    <col min="7" max="7" width="13.140625" style="49" customWidth="1"/>
    <col min="8" max="8" width="9.42578125" style="49" customWidth="1"/>
    <col min="9" max="16384" width="9.140625" style="49"/>
  </cols>
  <sheetData>
    <row r="1" spans="1:8" ht="33.75" customHeight="1" x14ac:dyDescent="0.2">
      <c r="A1" s="395" t="s">
        <v>426</v>
      </c>
      <c r="B1" s="395"/>
      <c r="C1" s="395"/>
      <c r="D1" s="395"/>
      <c r="E1" s="395"/>
      <c r="F1" s="395"/>
      <c r="G1" s="395"/>
      <c r="H1" s="395"/>
    </row>
    <row r="2" spans="1:8" ht="15" customHeight="1" x14ac:dyDescent="0.2">
      <c r="A2" s="396" t="s">
        <v>427</v>
      </c>
      <c r="B2" s="396"/>
      <c r="C2" s="396"/>
      <c r="D2" s="396"/>
      <c r="E2" s="396"/>
      <c r="F2" s="396"/>
      <c r="G2" s="396"/>
      <c r="H2" s="396"/>
    </row>
    <row r="3" spans="1:8" ht="23.45" customHeight="1" x14ac:dyDescent="0.2">
      <c r="A3" s="390" t="s">
        <v>165</v>
      </c>
      <c r="B3" s="391" t="s">
        <v>7</v>
      </c>
      <c r="C3" s="393" t="s">
        <v>158</v>
      </c>
      <c r="D3" s="393"/>
      <c r="E3" s="393"/>
      <c r="F3" s="394" t="s">
        <v>159</v>
      </c>
      <c r="G3" s="394"/>
      <c r="H3" s="394"/>
    </row>
    <row r="4" spans="1:8" ht="55.9" customHeight="1" x14ac:dyDescent="0.2">
      <c r="A4" s="390"/>
      <c r="B4" s="392"/>
      <c r="C4" s="50" t="s">
        <v>40</v>
      </c>
      <c r="D4" s="51" t="s">
        <v>448</v>
      </c>
      <c r="E4" s="50" t="s">
        <v>418</v>
      </c>
      <c r="F4" s="51" t="s">
        <v>40</v>
      </c>
      <c r="G4" s="51" t="s">
        <v>448</v>
      </c>
      <c r="H4" s="51" t="s">
        <v>418</v>
      </c>
    </row>
    <row r="5" spans="1:8" s="52" customFormat="1" ht="30" customHeight="1" x14ac:dyDescent="0.2">
      <c r="A5" s="285" t="s">
        <v>41</v>
      </c>
      <c r="B5" s="236" t="s">
        <v>267</v>
      </c>
      <c r="C5" s="237">
        <v>9576.2999999999993</v>
      </c>
      <c r="D5" s="237">
        <v>9250.7999999999993</v>
      </c>
      <c r="E5" s="237">
        <v>96.6</v>
      </c>
      <c r="F5" s="286">
        <v>29167.9</v>
      </c>
      <c r="G5" s="286">
        <v>26456.799999999999</v>
      </c>
      <c r="H5" s="287">
        <v>90.7</v>
      </c>
    </row>
    <row r="6" spans="1:8" ht="59.25" customHeight="1" x14ac:dyDescent="0.2">
      <c r="A6" s="168" t="s">
        <v>232</v>
      </c>
      <c r="B6" s="170" t="s">
        <v>372</v>
      </c>
      <c r="C6" s="288">
        <v>170</v>
      </c>
      <c r="D6" s="169">
        <v>159.4</v>
      </c>
      <c r="E6" s="289">
        <v>93.8</v>
      </c>
      <c r="F6" s="282"/>
      <c r="G6" s="282"/>
      <c r="H6" s="282"/>
    </row>
    <row r="7" spans="1:8" ht="59.25" customHeight="1" x14ac:dyDescent="0.2">
      <c r="A7" s="168" t="s">
        <v>431</v>
      </c>
      <c r="B7" s="170" t="s">
        <v>430</v>
      </c>
      <c r="C7" s="288">
        <v>13.8</v>
      </c>
      <c r="D7" s="169">
        <v>13.8</v>
      </c>
      <c r="E7" s="289">
        <v>100</v>
      </c>
      <c r="F7" s="282"/>
      <c r="G7" s="282"/>
      <c r="H7" s="282"/>
    </row>
    <row r="8" spans="1:8" ht="59.25" customHeight="1" x14ac:dyDescent="0.2">
      <c r="A8" s="168" t="s">
        <v>428</v>
      </c>
      <c r="B8" s="170" t="s">
        <v>429</v>
      </c>
      <c r="C8" s="288">
        <v>200</v>
      </c>
      <c r="D8" s="169">
        <v>199.8</v>
      </c>
      <c r="E8" s="289">
        <v>99.9</v>
      </c>
      <c r="F8" s="282"/>
      <c r="G8" s="282"/>
      <c r="H8" s="282"/>
    </row>
    <row r="9" spans="1:8" ht="66.599999999999994" customHeight="1" x14ac:dyDescent="0.2">
      <c r="A9" s="168" t="s">
        <v>235</v>
      </c>
      <c r="B9" s="170" t="s">
        <v>373</v>
      </c>
      <c r="C9" s="288">
        <v>207</v>
      </c>
      <c r="D9" s="169">
        <v>206.9</v>
      </c>
      <c r="E9" s="289">
        <v>99.9</v>
      </c>
      <c r="F9" s="282"/>
      <c r="G9" s="282"/>
      <c r="H9" s="282"/>
    </row>
    <row r="10" spans="1:8" ht="43.15" customHeight="1" x14ac:dyDescent="0.2">
      <c r="A10" s="168" t="s">
        <v>237</v>
      </c>
      <c r="B10" s="171" t="s">
        <v>374</v>
      </c>
      <c r="C10" s="288">
        <v>115</v>
      </c>
      <c r="D10" s="169">
        <v>104</v>
      </c>
      <c r="E10" s="289">
        <v>90.4</v>
      </c>
      <c r="F10" s="300">
        <v>115</v>
      </c>
      <c r="G10" s="300">
        <v>104</v>
      </c>
      <c r="H10" s="51">
        <v>90.4</v>
      </c>
    </row>
    <row r="11" spans="1:8" ht="67.900000000000006" customHeight="1" x14ac:dyDescent="0.2">
      <c r="A11" s="168" t="s">
        <v>261</v>
      </c>
      <c r="B11" s="171" t="s">
        <v>318</v>
      </c>
      <c r="C11" s="290">
        <v>338</v>
      </c>
      <c r="D11" s="211">
        <v>297.2</v>
      </c>
      <c r="E11" s="289">
        <v>87.9</v>
      </c>
      <c r="F11" s="300">
        <v>251.3</v>
      </c>
      <c r="G11" s="300">
        <v>66.400000000000006</v>
      </c>
      <c r="H11" s="51">
        <v>26.4</v>
      </c>
    </row>
    <row r="12" spans="1:8" ht="30" customHeight="1" x14ac:dyDescent="0.2">
      <c r="A12" s="168" t="s">
        <v>240</v>
      </c>
      <c r="B12" s="171" t="s">
        <v>268</v>
      </c>
      <c r="C12" s="288">
        <v>1880</v>
      </c>
      <c r="D12" s="169">
        <v>1851.9</v>
      </c>
      <c r="E12" s="289">
        <v>98.5</v>
      </c>
      <c r="F12" s="282">
        <v>19.600000000000001</v>
      </c>
      <c r="G12" s="282">
        <v>19.600000000000001</v>
      </c>
      <c r="H12" s="282">
        <v>100</v>
      </c>
    </row>
    <row r="13" spans="1:8" ht="40.15" hidden="1" customHeight="1" x14ac:dyDescent="0.2">
      <c r="A13" s="168" t="s">
        <v>315</v>
      </c>
      <c r="B13" s="171" t="s">
        <v>330</v>
      </c>
      <c r="C13" s="289">
        <v>251910</v>
      </c>
      <c r="D13" s="169">
        <v>251910</v>
      </c>
      <c r="E13" s="289">
        <f>C13-D13</f>
        <v>0</v>
      </c>
      <c r="F13" s="282"/>
      <c r="G13" s="282"/>
      <c r="H13" s="282"/>
    </row>
    <row r="14" spans="1:8" ht="40.15" customHeight="1" x14ac:dyDescent="0.2">
      <c r="A14" s="168" t="s">
        <v>432</v>
      </c>
      <c r="B14" s="206" t="s">
        <v>401</v>
      </c>
      <c r="C14" s="289"/>
      <c r="D14" s="169"/>
      <c r="E14" s="289"/>
      <c r="F14" s="282">
        <v>94.3</v>
      </c>
      <c r="G14" s="282">
        <v>94.3</v>
      </c>
      <c r="H14" s="282">
        <v>100</v>
      </c>
    </row>
    <row r="15" spans="1:8" ht="40.15" customHeight="1" x14ac:dyDescent="0.2">
      <c r="A15" s="168" t="s">
        <v>433</v>
      </c>
      <c r="B15" s="206" t="s">
        <v>434</v>
      </c>
      <c r="C15" s="289">
        <v>135.69999999999999</v>
      </c>
      <c r="D15" s="169">
        <v>135.69999999999999</v>
      </c>
      <c r="E15" s="289">
        <v>100</v>
      </c>
      <c r="F15" s="282"/>
      <c r="G15" s="282"/>
      <c r="H15" s="282"/>
    </row>
    <row r="16" spans="1:8" ht="29.45" customHeight="1" x14ac:dyDescent="0.2">
      <c r="A16" s="168" t="s">
        <v>242</v>
      </c>
      <c r="B16" s="170" t="s">
        <v>375</v>
      </c>
      <c r="C16" s="288">
        <v>3118</v>
      </c>
      <c r="D16" s="169">
        <v>3043.2</v>
      </c>
      <c r="E16" s="289">
        <v>97.6</v>
      </c>
      <c r="F16" s="300">
        <v>540</v>
      </c>
      <c r="G16" s="300">
        <v>48.9</v>
      </c>
      <c r="H16" s="51">
        <v>9.1</v>
      </c>
    </row>
    <row r="17" spans="1:8" ht="29.45" customHeight="1" x14ac:dyDescent="0.2">
      <c r="A17" s="168" t="s">
        <v>325</v>
      </c>
      <c r="B17" s="170" t="s">
        <v>376</v>
      </c>
      <c r="C17" s="288"/>
      <c r="D17" s="169"/>
      <c r="E17" s="289"/>
      <c r="F17" s="300">
        <v>123.9</v>
      </c>
      <c r="G17" s="301">
        <v>111.8</v>
      </c>
      <c r="H17" s="302">
        <v>90.2</v>
      </c>
    </row>
    <row r="18" spans="1:8" ht="29.45" customHeight="1" x14ac:dyDescent="0.2">
      <c r="A18" s="168" t="s">
        <v>435</v>
      </c>
      <c r="B18" s="170" t="s">
        <v>436</v>
      </c>
      <c r="C18" s="288">
        <v>525.79999999999995</v>
      </c>
      <c r="D18" s="169">
        <v>487.6</v>
      </c>
      <c r="E18" s="289">
        <v>92.7</v>
      </c>
      <c r="F18" s="300"/>
      <c r="G18" s="301"/>
      <c r="H18" s="302"/>
    </row>
    <row r="19" spans="1:8" ht="29.45" customHeight="1" x14ac:dyDescent="0.2">
      <c r="A19" s="168" t="s">
        <v>244</v>
      </c>
      <c r="B19" s="170" t="s">
        <v>331</v>
      </c>
      <c r="C19" s="288">
        <v>178</v>
      </c>
      <c r="D19" s="276">
        <v>177.3</v>
      </c>
      <c r="E19" s="289">
        <v>99.6</v>
      </c>
      <c r="F19" s="300">
        <v>19.399999999999999</v>
      </c>
      <c r="G19" s="282"/>
      <c r="H19" s="282"/>
    </row>
    <row r="20" spans="1:8" ht="29.45" hidden="1" customHeight="1" x14ac:dyDescent="0.2">
      <c r="A20" s="168" t="s">
        <v>366</v>
      </c>
      <c r="B20" s="170" t="s">
        <v>377</v>
      </c>
      <c r="C20" s="291">
        <v>150000</v>
      </c>
      <c r="D20" s="275"/>
      <c r="E20" s="291"/>
      <c r="F20" s="282"/>
      <c r="G20" s="282"/>
      <c r="H20" s="282"/>
    </row>
    <row r="21" spans="1:8" ht="29.45" hidden="1" customHeight="1" x14ac:dyDescent="0.2">
      <c r="A21" s="168" t="s">
        <v>398</v>
      </c>
      <c r="B21" s="170" t="s">
        <v>400</v>
      </c>
      <c r="C21" s="288">
        <v>100000</v>
      </c>
      <c r="D21" s="276">
        <v>98390.75</v>
      </c>
      <c r="E21" s="289">
        <v>98.39</v>
      </c>
      <c r="F21" s="282"/>
      <c r="G21" s="282"/>
      <c r="H21" s="282"/>
    </row>
    <row r="22" spans="1:8" ht="29.45" customHeight="1" x14ac:dyDescent="0.2">
      <c r="A22" s="168" t="s">
        <v>297</v>
      </c>
      <c r="B22" s="170" t="s">
        <v>287</v>
      </c>
      <c r="C22" s="288"/>
      <c r="D22" s="276"/>
      <c r="E22" s="288"/>
      <c r="F22" s="300">
        <v>400</v>
      </c>
      <c r="G22" s="300">
        <v>50.8</v>
      </c>
      <c r="H22" s="51">
        <v>12.7</v>
      </c>
    </row>
    <row r="23" spans="1:8" ht="29.45" customHeight="1" x14ac:dyDescent="0.2">
      <c r="A23" s="168" t="s">
        <v>366</v>
      </c>
      <c r="B23" s="170" t="s">
        <v>377</v>
      </c>
      <c r="C23" s="288">
        <v>70</v>
      </c>
      <c r="D23" s="276">
        <v>69.5</v>
      </c>
      <c r="E23" s="288">
        <v>99.3</v>
      </c>
      <c r="F23" s="300"/>
      <c r="G23" s="300"/>
      <c r="H23" s="51"/>
    </row>
    <row r="24" spans="1:8" ht="29.45" customHeight="1" x14ac:dyDescent="0.2">
      <c r="A24" s="168" t="s">
        <v>336</v>
      </c>
      <c r="B24" s="170" t="s">
        <v>376</v>
      </c>
      <c r="C24" s="288"/>
      <c r="D24" s="276"/>
      <c r="E24" s="288"/>
      <c r="F24" s="300">
        <v>12800</v>
      </c>
      <c r="G24" s="300">
        <v>12056.6</v>
      </c>
      <c r="H24" s="51">
        <v>94.2</v>
      </c>
    </row>
    <row r="25" spans="1:8" ht="45.6" customHeight="1" x14ac:dyDescent="0.2">
      <c r="A25" s="168" t="s">
        <v>252</v>
      </c>
      <c r="B25" s="170" t="s">
        <v>378</v>
      </c>
      <c r="C25" s="288">
        <v>523</v>
      </c>
      <c r="D25" s="276">
        <v>522.79999999999995</v>
      </c>
      <c r="E25" s="289">
        <v>99.9</v>
      </c>
      <c r="F25" s="300">
        <v>12882.2</v>
      </c>
      <c r="G25" s="300">
        <v>12040.1</v>
      </c>
      <c r="H25" s="51">
        <v>93.5</v>
      </c>
    </row>
    <row r="26" spans="1:8" ht="29.45" hidden="1" customHeight="1" x14ac:dyDescent="0.2">
      <c r="A26" s="168" t="s">
        <v>297</v>
      </c>
      <c r="B26" s="170" t="s">
        <v>437</v>
      </c>
      <c r="C26" s="291"/>
      <c r="D26" s="275"/>
      <c r="E26" s="291"/>
      <c r="F26" s="51">
        <v>400</v>
      </c>
      <c r="G26" s="51">
        <v>50.8</v>
      </c>
      <c r="H26" s="282"/>
    </row>
    <row r="27" spans="1:8" ht="45.6" customHeight="1" x14ac:dyDescent="0.2">
      <c r="A27" s="359" t="s">
        <v>340</v>
      </c>
      <c r="B27" s="170" t="s">
        <v>331</v>
      </c>
      <c r="C27" s="282"/>
      <c r="D27" s="282"/>
      <c r="E27" s="282"/>
      <c r="F27" s="288">
        <v>90.5</v>
      </c>
      <c r="G27" s="276">
        <v>86.7</v>
      </c>
      <c r="H27" s="289">
        <v>95.8</v>
      </c>
    </row>
    <row r="28" spans="1:8" ht="45.6" customHeight="1" x14ac:dyDescent="0.2">
      <c r="A28" s="359" t="s">
        <v>144</v>
      </c>
      <c r="B28" s="170" t="s">
        <v>438</v>
      </c>
      <c r="C28" s="51">
        <v>24</v>
      </c>
      <c r="D28" s="276">
        <v>24</v>
      </c>
      <c r="E28" s="288">
        <v>100</v>
      </c>
      <c r="F28" s="288"/>
      <c r="G28" s="282"/>
      <c r="H28" s="282"/>
    </row>
    <row r="29" spans="1:8" ht="54" customHeight="1" x14ac:dyDescent="0.2">
      <c r="A29" s="168" t="s">
        <v>380</v>
      </c>
      <c r="B29" s="170" t="s">
        <v>381</v>
      </c>
      <c r="C29" s="288"/>
      <c r="D29" s="276">
        <v>0</v>
      </c>
      <c r="E29" s="288"/>
      <c r="F29" s="51">
        <v>120.6</v>
      </c>
      <c r="G29" s="51">
        <v>120.6</v>
      </c>
      <c r="H29" s="282">
        <v>100</v>
      </c>
    </row>
    <row r="30" spans="1:8" ht="54" customHeight="1" x14ac:dyDescent="0.2">
      <c r="A30" s="168" t="s">
        <v>253</v>
      </c>
      <c r="B30" s="170" t="s">
        <v>382</v>
      </c>
      <c r="C30" s="282"/>
      <c r="D30" s="276">
        <v>0</v>
      </c>
      <c r="E30" s="288"/>
      <c r="F30" s="303">
        <v>54.1</v>
      </c>
      <c r="G30" s="282"/>
      <c r="H30" s="282"/>
    </row>
    <row r="31" spans="1:8" ht="36.6" customHeight="1" x14ac:dyDescent="0.2">
      <c r="A31" s="168" t="s">
        <v>383</v>
      </c>
      <c r="B31" s="170" t="s">
        <v>384</v>
      </c>
      <c r="C31" s="342">
        <v>50</v>
      </c>
      <c r="D31" s="354">
        <v>50</v>
      </c>
      <c r="E31" s="342">
        <v>100</v>
      </c>
      <c r="F31" s="342">
        <v>50</v>
      </c>
      <c r="G31" s="342">
        <v>50</v>
      </c>
      <c r="H31" s="350">
        <v>100</v>
      </c>
    </row>
    <row r="32" spans="1:8" ht="42" hidden="1" customHeight="1" x14ac:dyDescent="0.2">
      <c r="A32" s="168" t="s">
        <v>255</v>
      </c>
      <c r="B32" s="170" t="s">
        <v>385</v>
      </c>
      <c r="C32" s="289">
        <v>100000</v>
      </c>
      <c r="D32" s="169"/>
      <c r="E32" s="289">
        <f>C32-D32</f>
        <v>100000</v>
      </c>
      <c r="F32" s="282"/>
      <c r="G32" s="282"/>
      <c r="H32" s="282"/>
    </row>
    <row r="33" spans="1:8" ht="42" customHeight="1" x14ac:dyDescent="0.25">
      <c r="A33" s="168" t="s">
        <v>412</v>
      </c>
      <c r="B33" s="206" t="s">
        <v>391</v>
      </c>
      <c r="C33" s="288"/>
      <c r="D33" s="276"/>
      <c r="E33" s="289"/>
      <c r="F33" s="349">
        <v>300</v>
      </c>
      <c r="G33" s="349">
        <v>300</v>
      </c>
      <c r="H33" s="349">
        <v>100</v>
      </c>
    </row>
    <row r="34" spans="1:8" ht="42" customHeight="1" x14ac:dyDescent="0.2">
      <c r="A34" s="168" t="s">
        <v>412</v>
      </c>
      <c r="B34" s="206" t="s">
        <v>439</v>
      </c>
      <c r="C34" s="342">
        <v>100</v>
      </c>
      <c r="D34" s="354">
        <v>83</v>
      </c>
      <c r="E34" s="346">
        <v>83</v>
      </c>
      <c r="F34" s="282"/>
      <c r="G34" s="282"/>
      <c r="H34" s="282"/>
    </row>
    <row r="35" spans="1:8" ht="51.75" customHeight="1" x14ac:dyDescent="0.2">
      <c r="A35" s="168" t="s">
        <v>412</v>
      </c>
      <c r="B35" s="210" t="s">
        <v>415</v>
      </c>
      <c r="C35" s="342">
        <v>280</v>
      </c>
      <c r="D35" s="354">
        <v>226.7</v>
      </c>
      <c r="E35" s="346">
        <v>81</v>
      </c>
      <c r="F35" s="282"/>
      <c r="G35" s="282"/>
      <c r="H35" s="282"/>
    </row>
    <row r="36" spans="1:8" ht="42" customHeight="1" x14ac:dyDescent="0.2">
      <c r="A36" s="168" t="s">
        <v>255</v>
      </c>
      <c r="B36" s="170" t="s">
        <v>385</v>
      </c>
      <c r="C36" s="342">
        <v>300</v>
      </c>
      <c r="D36" s="345">
        <v>300</v>
      </c>
      <c r="E36" s="346">
        <v>100</v>
      </c>
      <c r="F36" s="345">
        <v>500</v>
      </c>
      <c r="G36" s="345">
        <v>500</v>
      </c>
      <c r="H36" s="350">
        <v>100</v>
      </c>
    </row>
    <row r="37" spans="1:8" ht="39" customHeight="1" x14ac:dyDescent="0.2">
      <c r="A37" s="168" t="s">
        <v>255</v>
      </c>
      <c r="B37" s="170" t="s">
        <v>319</v>
      </c>
      <c r="C37" s="342">
        <v>50</v>
      </c>
      <c r="D37" s="345">
        <v>50</v>
      </c>
      <c r="E37" s="346">
        <v>100</v>
      </c>
      <c r="F37" s="282"/>
      <c r="G37" s="282"/>
      <c r="H37" s="282"/>
    </row>
    <row r="38" spans="1:8" ht="39" customHeight="1" x14ac:dyDescent="0.2">
      <c r="A38" s="168" t="s">
        <v>255</v>
      </c>
      <c r="B38" s="170" t="s">
        <v>405</v>
      </c>
      <c r="C38" s="342">
        <v>50</v>
      </c>
      <c r="D38" s="345">
        <v>50</v>
      </c>
      <c r="E38" s="346">
        <v>100</v>
      </c>
      <c r="F38" s="350">
        <v>50</v>
      </c>
      <c r="G38" s="350">
        <v>50</v>
      </c>
      <c r="H38" s="350">
        <v>100</v>
      </c>
    </row>
    <row r="39" spans="1:8" ht="42" customHeight="1" x14ac:dyDescent="0.2">
      <c r="A39" s="168" t="s">
        <v>255</v>
      </c>
      <c r="B39" s="170" t="s">
        <v>441</v>
      </c>
      <c r="C39" s="342">
        <v>200</v>
      </c>
      <c r="D39" s="345">
        <v>200</v>
      </c>
      <c r="E39" s="346">
        <v>100</v>
      </c>
      <c r="F39" s="282"/>
      <c r="G39" s="282"/>
      <c r="H39" s="282"/>
    </row>
    <row r="40" spans="1:8" ht="40.5" customHeight="1" x14ac:dyDescent="0.2">
      <c r="A40" s="168" t="s">
        <v>255</v>
      </c>
      <c r="B40" s="170" t="s">
        <v>442</v>
      </c>
      <c r="C40" s="288"/>
      <c r="D40" s="276"/>
      <c r="E40" s="289"/>
      <c r="F40" s="350">
        <v>157</v>
      </c>
      <c r="G40" s="350">
        <v>157</v>
      </c>
      <c r="H40" s="350">
        <v>100</v>
      </c>
    </row>
    <row r="41" spans="1:8" ht="37.5" customHeight="1" x14ac:dyDescent="0.2">
      <c r="A41" s="168" t="s">
        <v>255</v>
      </c>
      <c r="B41" s="170" t="s">
        <v>443</v>
      </c>
      <c r="C41" s="288"/>
      <c r="D41" s="169"/>
      <c r="E41" s="289"/>
      <c r="F41" s="350">
        <v>400</v>
      </c>
      <c r="G41" s="350">
        <v>400</v>
      </c>
      <c r="H41" s="350">
        <v>100</v>
      </c>
    </row>
    <row r="42" spans="1:8" ht="46.5" customHeight="1" x14ac:dyDescent="0.25">
      <c r="A42" s="168" t="s">
        <v>255</v>
      </c>
      <c r="B42" s="170" t="s">
        <v>414</v>
      </c>
      <c r="C42" s="349">
        <v>300</v>
      </c>
      <c r="D42" s="349">
        <v>300</v>
      </c>
      <c r="E42" s="349">
        <v>100</v>
      </c>
      <c r="F42" s="351">
        <v>200</v>
      </c>
      <c r="G42" s="352">
        <v>200</v>
      </c>
      <c r="H42" s="353">
        <v>100</v>
      </c>
    </row>
    <row r="43" spans="1:8" ht="71.45" hidden="1" customHeight="1" x14ac:dyDescent="0.2">
      <c r="A43" s="168" t="s">
        <v>255</v>
      </c>
      <c r="B43" s="170" t="s">
        <v>413</v>
      </c>
      <c r="C43" s="292"/>
      <c r="D43" s="169"/>
      <c r="E43" s="289"/>
      <c r="F43" s="282"/>
      <c r="G43" s="282"/>
      <c r="H43" s="282"/>
    </row>
    <row r="44" spans="1:8" ht="39" customHeight="1" x14ac:dyDescent="0.2">
      <c r="A44" s="168" t="s">
        <v>255</v>
      </c>
      <c r="B44" s="170" t="s">
        <v>402</v>
      </c>
      <c r="C44" s="342">
        <v>650</v>
      </c>
      <c r="D44" s="345">
        <v>650</v>
      </c>
      <c r="E44" s="346">
        <v>100</v>
      </c>
      <c r="F44" s="282"/>
      <c r="G44" s="282"/>
      <c r="H44" s="282"/>
    </row>
    <row r="45" spans="1:8" ht="39" customHeight="1" x14ac:dyDescent="0.2">
      <c r="A45" s="168" t="s">
        <v>255</v>
      </c>
      <c r="B45" s="170" t="s">
        <v>444</v>
      </c>
      <c r="C45" s="347">
        <v>48</v>
      </c>
      <c r="D45" s="348">
        <v>48</v>
      </c>
      <c r="E45" s="346">
        <v>100</v>
      </c>
      <c r="F45" s="282"/>
      <c r="G45" s="282"/>
      <c r="H45" s="282"/>
    </row>
    <row r="46" spans="1:8" ht="39" customHeight="1" x14ac:dyDescent="0.2">
      <c r="A46" s="168" t="s">
        <v>255</v>
      </c>
      <c r="B46" s="170" t="s">
        <v>446</v>
      </c>
      <c r="C46" s="342">
        <v>50</v>
      </c>
      <c r="D46" s="169"/>
      <c r="E46" s="289"/>
      <c r="F46" s="282"/>
      <c r="G46" s="282"/>
      <c r="H46" s="282"/>
    </row>
    <row r="47" spans="1:8" ht="39" customHeight="1" x14ac:dyDescent="0.2">
      <c r="A47" s="285" t="s">
        <v>386</v>
      </c>
      <c r="B47" s="236" t="s">
        <v>387</v>
      </c>
      <c r="C47" s="344">
        <v>633</v>
      </c>
      <c r="D47" s="344">
        <v>630</v>
      </c>
      <c r="E47" s="344">
        <v>99.5</v>
      </c>
      <c r="F47" s="286"/>
      <c r="G47" s="286"/>
      <c r="H47" s="287"/>
    </row>
    <row r="48" spans="1:8" ht="39" hidden="1" customHeight="1" x14ac:dyDescent="0.2">
      <c r="A48" s="293" t="s">
        <v>346</v>
      </c>
      <c r="B48" s="51" t="s">
        <v>379</v>
      </c>
      <c r="C48" s="282"/>
      <c r="D48" s="282"/>
      <c r="E48" s="234"/>
      <c r="F48" s="234">
        <v>739000</v>
      </c>
      <c r="G48" s="234">
        <v>692620</v>
      </c>
      <c r="H48" s="282">
        <v>93.72</v>
      </c>
    </row>
    <row r="49" spans="1:8" ht="39" customHeight="1" x14ac:dyDescent="0.2">
      <c r="A49" s="294" t="s">
        <v>357</v>
      </c>
      <c r="B49" s="206" t="s">
        <v>388</v>
      </c>
      <c r="C49" s="281">
        <v>112.6</v>
      </c>
      <c r="D49" s="281">
        <v>112.6</v>
      </c>
      <c r="E49" s="281">
        <v>100</v>
      </c>
      <c r="F49" s="282"/>
      <c r="G49" s="282"/>
      <c r="H49" s="282"/>
    </row>
    <row r="50" spans="1:8" ht="54.75" customHeight="1" x14ac:dyDescent="0.2">
      <c r="A50" s="294" t="s">
        <v>403</v>
      </c>
      <c r="B50" s="206" t="s">
        <v>401</v>
      </c>
      <c r="C50" s="235">
        <v>390.4</v>
      </c>
      <c r="D50" s="211">
        <v>387.4</v>
      </c>
      <c r="E50" s="235">
        <v>99.2</v>
      </c>
      <c r="F50" s="282"/>
      <c r="G50" s="282"/>
      <c r="H50" s="282"/>
    </row>
    <row r="51" spans="1:8" ht="39" hidden="1" customHeight="1" x14ac:dyDescent="0.2">
      <c r="A51" s="294" t="s">
        <v>360</v>
      </c>
      <c r="B51" s="206" t="s">
        <v>389</v>
      </c>
      <c r="C51" s="282"/>
      <c r="D51" s="282"/>
      <c r="E51" s="282"/>
      <c r="F51" s="234">
        <v>150200</v>
      </c>
      <c r="G51" s="211">
        <v>150164.35</v>
      </c>
      <c r="H51" s="234">
        <v>99.98</v>
      </c>
    </row>
    <row r="52" spans="1:8" ht="39" hidden="1" customHeight="1" x14ac:dyDescent="0.2">
      <c r="A52" s="295" t="s">
        <v>256</v>
      </c>
      <c r="B52" s="59" t="s">
        <v>390</v>
      </c>
      <c r="C52" s="207">
        <f>SUM(C56:C57)</f>
        <v>10209.299999999999</v>
      </c>
      <c r="D52" s="67">
        <f>SUM(D59:D76)</f>
        <v>0</v>
      </c>
      <c r="E52" s="67">
        <f>SUM(E59:E76)</f>
        <v>0</v>
      </c>
      <c r="F52" s="282"/>
      <c r="G52" s="282"/>
      <c r="H52" s="282"/>
    </row>
    <row r="53" spans="1:8" ht="42" hidden="1" customHeight="1" x14ac:dyDescent="0.2">
      <c r="A53" s="293" t="s">
        <v>286</v>
      </c>
      <c r="B53" s="210" t="s">
        <v>391</v>
      </c>
      <c r="C53" s="208">
        <v>200000</v>
      </c>
      <c r="D53" s="209"/>
      <c r="E53" s="209"/>
      <c r="F53" s="282"/>
      <c r="G53" s="282"/>
      <c r="H53" s="282"/>
    </row>
    <row r="54" spans="1:8" ht="42" hidden="1" customHeight="1" x14ac:dyDescent="0.2">
      <c r="A54" s="293" t="s">
        <v>286</v>
      </c>
      <c r="B54" s="210" t="s">
        <v>391</v>
      </c>
      <c r="C54" s="208">
        <v>200001</v>
      </c>
      <c r="D54" s="209"/>
      <c r="E54" s="209"/>
      <c r="F54" s="282"/>
      <c r="G54" s="282"/>
      <c r="H54" s="282"/>
    </row>
    <row r="55" spans="1:8" ht="59.25" customHeight="1" x14ac:dyDescent="0.2">
      <c r="A55" s="293" t="s">
        <v>440</v>
      </c>
      <c r="B55" s="210" t="s">
        <v>445</v>
      </c>
      <c r="C55" s="281">
        <v>130</v>
      </c>
      <c r="D55" s="281">
        <v>130</v>
      </c>
      <c r="E55" s="343">
        <v>100</v>
      </c>
      <c r="F55" s="282"/>
      <c r="G55" s="282"/>
      <c r="H55" s="282"/>
    </row>
    <row r="56" spans="1:8" s="52" customFormat="1" ht="28.15" customHeight="1" x14ac:dyDescent="0.2">
      <c r="A56" s="296"/>
      <c r="B56" s="238" t="s">
        <v>447</v>
      </c>
      <c r="C56" s="344">
        <v>10209.299999999999</v>
      </c>
      <c r="D56" s="344">
        <v>9880.7999999999993</v>
      </c>
      <c r="E56" s="344">
        <v>96.8</v>
      </c>
      <c r="F56" s="283"/>
      <c r="G56" s="283"/>
      <c r="H56" s="236"/>
    </row>
    <row r="57" spans="1:8" x14ac:dyDescent="0.2">
      <c r="A57" s="297"/>
      <c r="B57" s="298"/>
      <c r="C57" s="284"/>
      <c r="D57" s="284"/>
      <c r="E57" s="284"/>
      <c r="F57" s="284"/>
      <c r="G57" s="284"/>
      <c r="H57" s="284"/>
    </row>
    <row r="58" spans="1:8" x14ac:dyDescent="0.2">
      <c r="A58" s="297"/>
      <c r="B58" s="298"/>
      <c r="C58" s="284"/>
      <c r="D58" s="284"/>
      <c r="E58" s="284"/>
      <c r="F58" s="284"/>
      <c r="G58" s="284"/>
      <c r="H58" s="284"/>
    </row>
    <row r="59" spans="1:8" x14ac:dyDescent="0.2">
      <c r="A59" s="297"/>
      <c r="B59" s="298"/>
      <c r="C59" s="299"/>
      <c r="D59" s="299"/>
      <c r="E59" s="299"/>
      <c r="F59" s="284"/>
      <c r="G59" s="284"/>
      <c r="H59" s="284"/>
    </row>
    <row r="60" spans="1:8" x14ac:dyDescent="0.2">
      <c r="A60" s="297"/>
      <c r="B60" s="298"/>
      <c r="C60" s="299"/>
      <c r="D60" s="299"/>
      <c r="E60" s="299"/>
      <c r="F60" s="284"/>
      <c r="G60" s="284"/>
      <c r="H60" s="284"/>
    </row>
    <row r="61" spans="1:8" x14ac:dyDescent="0.2">
      <c r="C61" s="58"/>
      <c r="D61" s="58"/>
      <c r="E61" s="58"/>
    </row>
    <row r="62" spans="1:8" x14ac:dyDescent="0.2">
      <c r="C62" s="58"/>
      <c r="D62" s="58"/>
      <c r="E62" s="58"/>
    </row>
    <row r="63" spans="1:8" x14ac:dyDescent="0.2">
      <c r="C63" s="58"/>
    </row>
    <row r="64" spans="1:8" x14ac:dyDescent="0.2">
      <c r="C64" s="58"/>
    </row>
    <row r="65" spans="4:4" x14ac:dyDescent="0.2">
      <c r="D65" s="58"/>
    </row>
  </sheetData>
  <mergeCells count="6">
    <mergeCell ref="A3:A4"/>
    <mergeCell ref="B3:B4"/>
    <mergeCell ref="C3:E3"/>
    <mergeCell ref="F3:H3"/>
    <mergeCell ref="A1:H1"/>
    <mergeCell ref="A2:H2"/>
  </mergeCells>
  <phoneticPr fontId="47" type="noConversion"/>
  <pageMargins left="0" right="0" top="0.59055118110236227" bottom="0.59055118110236227" header="0.19685039370078741" footer="0.19685039370078741"/>
  <pageSetup paperSize="9" scale="49" fitToHeight="0" orientation="portrait" r:id="rId1"/>
  <headerFooter alignWithMargins="0">
    <oddFooter>&amp;R&amp;P</oddFooter>
  </headerFooter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B9232-AE56-42FC-AC74-A13952569175}">
  <dimension ref="A1:M112"/>
  <sheetViews>
    <sheetView topLeftCell="A16" workbookViewId="0">
      <selection activeCell="A16" sqref="A16:XFD16"/>
    </sheetView>
  </sheetViews>
  <sheetFormatPr defaultRowHeight="12.75" x14ac:dyDescent="0.2"/>
  <cols>
    <col min="1" max="2" width="9.28515625" bestFit="1" customWidth="1"/>
    <col min="3" max="3" width="25.85546875" customWidth="1"/>
    <col min="4" max="4" width="13.28515625" customWidth="1"/>
    <col min="5" max="5" width="13.85546875" customWidth="1"/>
    <col min="6" max="6" width="12" customWidth="1"/>
    <col min="7" max="7" width="9" customWidth="1"/>
    <col min="9" max="9" width="12.28515625" customWidth="1"/>
    <col min="10" max="10" width="11.7109375" customWidth="1"/>
    <col min="11" max="11" width="11.28515625" customWidth="1"/>
    <col min="12" max="12" width="9.85546875" customWidth="1"/>
  </cols>
  <sheetData>
    <row r="1" spans="1:13" x14ac:dyDescent="0.2">
      <c r="A1" s="397" t="s">
        <v>501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</row>
    <row r="2" spans="1:13" x14ac:dyDescent="0.2">
      <c r="A2" s="327"/>
      <c r="B2" s="327"/>
      <c r="C2" s="328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13" x14ac:dyDescent="0.2">
      <c r="A3" s="39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</row>
    <row r="4" spans="1:13" x14ac:dyDescent="0.2">
      <c r="A4" s="330"/>
      <c r="B4" s="330"/>
      <c r="C4" s="6"/>
      <c r="D4" s="331"/>
      <c r="E4" s="331"/>
      <c r="F4" s="331"/>
      <c r="G4" s="331"/>
      <c r="H4" s="331"/>
      <c r="I4" s="331"/>
      <c r="J4" s="331"/>
      <c r="K4" s="331"/>
      <c r="L4" s="331"/>
      <c r="M4" s="331"/>
    </row>
    <row r="5" spans="1:13" x14ac:dyDescent="0.2">
      <c r="A5" s="398" t="s">
        <v>502</v>
      </c>
      <c r="B5" s="398" t="s">
        <v>503</v>
      </c>
      <c r="C5" s="399" t="s">
        <v>504</v>
      </c>
      <c r="D5" s="400"/>
      <c r="E5" s="400"/>
      <c r="F5" s="400"/>
      <c r="G5" s="400"/>
      <c r="H5" s="332"/>
      <c r="I5" s="400"/>
      <c r="J5" s="400"/>
      <c r="K5" s="400"/>
      <c r="L5" s="400"/>
      <c r="M5" s="333"/>
    </row>
    <row r="6" spans="1:13" ht="25.5" x14ac:dyDescent="0.2">
      <c r="A6" s="398"/>
      <c r="B6" s="398"/>
      <c r="C6" s="399"/>
      <c r="D6" s="334" t="s">
        <v>505</v>
      </c>
      <c r="E6" s="334" t="s">
        <v>506</v>
      </c>
      <c r="F6" s="335" t="s">
        <v>507</v>
      </c>
      <c r="G6" s="336" t="s">
        <v>508</v>
      </c>
      <c r="H6" s="333"/>
      <c r="I6" s="334" t="s">
        <v>505</v>
      </c>
      <c r="J6" s="334" t="s">
        <v>506</v>
      </c>
      <c r="K6" s="335" t="s">
        <v>507</v>
      </c>
      <c r="L6" s="336" t="s">
        <v>508</v>
      </c>
      <c r="M6" s="333"/>
    </row>
    <row r="7" spans="1:13" x14ac:dyDescent="0.2">
      <c r="A7" s="337">
        <v>1</v>
      </c>
      <c r="B7" s="337">
        <v>2</v>
      </c>
      <c r="C7" s="338">
        <v>3</v>
      </c>
      <c r="D7" s="337">
        <v>5</v>
      </c>
      <c r="E7" s="337">
        <v>6</v>
      </c>
      <c r="F7" s="337">
        <v>7</v>
      </c>
      <c r="G7" s="339">
        <v>8</v>
      </c>
      <c r="H7" s="340"/>
      <c r="I7" s="337">
        <v>10</v>
      </c>
      <c r="J7" s="337">
        <v>11</v>
      </c>
      <c r="K7" s="337">
        <v>12</v>
      </c>
      <c r="L7" s="339">
        <v>13</v>
      </c>
      <c r="M7" s="340"/>
    </row>
    <row r="8" spans="1:13" x14ac:dyDescent="0.2">
      <c r="A8" s="103" t="s">
        <v>509</v>
      </c>
      <c r="B8" s="103" t="s">
        <v>510</v>
      </c>
      <c r="C8" s="104" t="s">
        <v>30</v>
      </c>
      <c r="D8" s="92">
        <v>36465700</v>
      </c>
      <c r="E8" s="92">
        <v>36465700</v>
      </c>
      <c r="F8" s="92">
        <v>37058076.589999996</v>
      </c>
      <c r="G8" s="336">
        <f t="shared" ref="G8:G71" si="0">IF(E8=0,0,F8/E8*100)</f>
        <v>101.62447612413857</v>
      </c>
      <c r="H8" s="341"/>
      <c r="I8" s="92">
        <v>51707900</v>
      </c>
      <c r="J8" s="92">
        <v>51707900</v>
      </c>
      <c r="K8" s="92">
        <v>55111567.62000002</v>
      </c>
      <c r="L8" s="336">
        <f t="shared" ref="L8:L71" si="1">IF(J8=0,0,K8/J8*100)</f>
        <v>106.58249052852662</v>
      </c>
      <c r="M8" s="341"/>
    </row>
    <row r="9" spans="1:13" ht="48.75" customHeight="1" x14ac:dyDescent="0.2">
      <c r="A9" s="103" t="s">
        <v>509</v>
      </c>
      <c r="B9" s="103" t="s">
        <v>511</v>
      </c>
      <c r="C9" s="104" t="s">
        <v>31</v>
      </c>
      <c r="D9" s="92">
        <v>16103700</v>
      </c>
      <c r="E9" s="92">
        <v>16103700</v>
      </c>
      <c r="F9" s="92">
        <v>16407043.02</v>
      </c>
      <c r="G9" s="336">
        <f t="shared" si="0"/>
        <v>101.88368524003799</v>
      </c>
      <c r="H9" s="341"/>
      <c r="I9" s="92">
        <v>30264900</v>
      </c>
      <c r="J9" s="92">
        <v>30264900</v>
      </c>
      <c r="K9" s="92">
        <v>33159217.510000002</v>
      </c>
      <c r="L9" s="336">
        <f t="shared" si="1"/>
        <v>109.56328125980923</v>
      </c>
      <c r="M9" s="341"/>
    </row>
    <row r="10" spans="1:13" ht="26.25" customHeight="1" x14ac:dyDescent="0.2">
      <c r="A10" s="103" t="s">
        <v>509</v>
      </c>
      <c r="B10" s="103" t="s">
        <v>512</v>
      </c>
      <c r="C10" s="104" t="s">
        <v>32</v>
      </c>
      <c r="D10" s="92">
        <v>16103700</v>
      </c>
      <c r="E10" s="92">
        <v>16103700</v>
      </c>
      <c r="F10" s="92">
        <v>16407043.02</v>
      </c>
      <c r="G10" s="336">
        <f t="shared" si="0"/>
        <v>101.88368524003799</v>
      </c>
      <c r="H10" s="341"/>
      <c r="I10" s="92">
        <v>30264900</v>
      </c>
      <c r="J10" s="92">
        <v>30264900</v>
      </c>
      <c r="K10" s="92">
        <v>33159217.510000002</v>
      </c>
      <c r="L10" s="336">
        <f t="shared" si="1"/>
        <v>109.56328125980923</v>
      </c>
      <c r="M10" s="341"/>
    </row>
    <row r="11" spans="1:13" ht="64.5" customHeight="1" x14ac:dyDescent="0.2">
      <c r="A11" s="103" t="s">
        <v>509</v>
      </c>
      <c r="B11" s="103" t="s">
        <v>513</v>
      </c>
      <c r="C11" s="104" t="s">
        <v>514</v>
      </c>
      <c r="D11" s="92">
        <v>14510500</v>
      </c>
      <c r="E11" s="92">
        <v>14510500</v>
      </c>
      <c r="F11" s="92">
        <v>14814990.58</v>
      </c>
      <c r="G11" s="336">
        <f t="shared" si="0"/>
        <v>102.09841549222975</v>
      </c>
      <c r="H11" s="341"/>
      <c r="I11" s="92">
        <v>28474900</v>
      </c>
      <c r="J11" s="92">
        <v>28474900</v>
      </c>
      <c r="K11" s="92">
        <v>31144412.530000001</v>
      </c>
      <c r="L11" s="336">
        <f t="shared" si="1"/>
        <v>109.37496718162312</v>
      </c>
      <c r="M11" s="341"/>
    </row>
    <row r="12" spans="1:13" ht="78" customHeight="1" x14ac:dyDescent="0.2">
      <c r="A12" s="103" t="s">
        <v>509</v>
      </c>
      <c r="B12" s="103" t="s">
        <v>515</v>
      </c>
      <c r="C12" s="104" t="s">
        <v>516</v>
      </c>
      <c r="D12" s="92">
        <v>1030600</v>
      </c>
      <c r="E12" s="92">
        <v>1030600</v>
      </c>
      <c r="F12" s="92">
        <v>995055.05</v>
      </c>
      <c r="G12" s="336">
        <f t="shared" si="0"/>
        <v>96.551043081699987</v>
      </c>
      <c r="H12" s="341"/>
      <c r="I12" s="92">
        <v>1000000</v>
      </c>
      <c r="J12" s="92">
        <v>1000000</v>
      </c>
      <c r="K12" s="92">
        <v>1136088.24</v>
      </c>
      <c r="L12" s="336">
        <f t="shared" si="1"/>
        <v>113.60882400000001</v>
      </c>
      <c r="M12" s="341"/>
    </row>
    <row r="13" spans="1:13" ht="62.25" customHeight="1" x14ac:dyDescent="0.2">
      <c r="A13" s="103" t="s">
        <v>509</v>
      </c>
      <c r="B13" s="103" t="s">
        <v>517</v>
      </c>
      <c r="C13" s="104" t="s">
        <v>518</v>
      </c>
      <c r="D13" s="92">
        <v>180000</v>
      </c>
      <c r="E13" s="92">
        <v>180000</v>
      </c>
      <c r="F13" s="92">
        <v>164813.10999999999</v>
      </c>
      <c r="G13" s="336">
        <f t="shared" si="0"/>
        <v>91.562838888888891</v>
      </c>
      <c r="H13" s="341"/>
      <c r="I13" s="92">
        <v>440000</v>
      </c>
      <c r="J13" s="92">
        <v>440000</v>
      </c>
      <c r="K13" s="92">
        <v>570552.29999999993</v>
      </c>
      <c r="L13" s="336">
        <f t="shared" si="1"/>
        <v>129.67097727272724</v>
      </c>
      <c r="M13" s="341"/>
    </row>
    <row r="14" spans="1:13" ht="70.5" customHeight="1" x14ac:dyDescent="0.2">
      <c r="A14" s="103" t="s">
        <v>509</v>
      </c>
      <c r="B14" s="103" t="s">
        <v>519</v>
      </c>
      <c r="C14" s="104" t="s">
        <v>520</v>
      </c>
      <c r="D14" s="92">
        <v>382600</v>
      </c>
      <c r="E14" s="92">
        <v>382600</v>
      </c>
      <c r="F14" s="92">
        <v>432184.28</v>
      </c>
      <c r="G14" s="336">
        <f t="shared" si="0"/>
        <v>112.95982226868793</v>
      </c>
      <c r="H14" s="341"/>
      <c r="I14" s="92">
        <v>300000</v>
      </c>
      <c r="J14" s="92">
        <v>300000</v>
      </c>
      <c r="K14" s="92">
        <v>308164.44</v>
      </c>
      <c r="L14" s="336">
        <f t="shared" si="1"/>
        <v>102.72148000000001</v>
      </c>
      <c r="M14" s="341"/>
    </row>
    <row r="15" spans="1:13" ht="79.5" customHeight="1" x14ac:dyDescent="0.2">
      <c r="A15" s="103" t="s">
        <v>509</v>
      </c>
      <c r="B15" s="103" t="s">
        <v>521</v>
      </c>
      <c r="C15" s="104" t="s">
        <v>522</v>
      </c>
      <c r="D15" s="92">
        <v>0</v>
      </c>
      <c r="E15" s="92">
        <v>0</v>
      </c>
      <c r="F15" s="92">
        <v>0</v>
      </c>
      <c r="G15" s="336">
        <f t="shared" si="0"/>
        <v>0</v>
      </c>
      <c r="H15" s="341"/>
      <c r="I15" s="92">
        <v>50000</v>
      </c>
      <c r="J15" s="92">
        <v>50000</v>
      </c>
      <c r="K15" s="92">
        <v>0</v>
      </c>
      <c r="L15" s="336">
        <f t="shared" si="1"/>
        <v>0</v>
      </c>
      <c r="M15" s="341"/>
    </row>
    <row r="16" spans="1:13" ht="38.25" x14ac:dyDescent="0.2">
      <c r="A16" s="103" t="s">
        <v>509</v>
      </c>
      <c r="B16" s="103" t="s">
        <v>523</v>
      </c>
      <c r="C16" s="104" t="s">
        <v>524</v>
      </c>
      <c r="D16" s="92">
        <v>57000</v>
      </c>
      <c r="E16" s="92">
        <v>57000</v>
      </c>
      <c r="F16" s="92">
        <v>99368.78</v>
      </c>
      <c r="G16" s="336">
        <f t="shared" si="0"/>
        <v>174.33119298245614</v>
      </c>
      <c r="H16" s="341"/>
      <c r="I16" s="92">
        <v>67000</v>
      </c>
      <c r="J16" s="92">
        <v>67000</v>
      </c>
      <c r="K16" s="92">
        <v>60446.34</v>
      </c>
      <c r="L16" s="336">
        <f t="shared" si="1"/>
        <v>90.218417910447755</v>
      </c>
      <c r="M16" s="341"/>
    </row>
    <row r="17" spans="1:13" ht="38.25" x14ac:dyDescent="0.2">
      <c r="A17" s="103" t="s">
        <v>509</v>
      </c>
      <c r="B17" s="103" t="s">
        <v>525</v>
      </c>
      <c r="C17" s="104" t="s">
        <v>526</v>
      </c>
      <c r="D17" s="92">
        <v>51000</v>
      </c>
      <c r="E17" s="92">
        <v>51000</v>
      </c>
      <c r="F17" s="92">
        <v>79440.710000000006</v>
      </c>
      <c r="G17" s="336">
        <f t="shared" si="0"/>
        <v>155.76609803921571</v>
      </c>
      <c r="H17" s="341"/>
      <c r="I17" s="92">
        <v>57000</v>
      </c>
      <c r="J17" s="92">
        <v>57000</v>
      </c>
      <c r="K17" s="92">
        <v>44897.36</v>
      </c>
      <c r="L17" s="336">
        <f t="shared" si="1"/>
        <v>78.767298245614043</v>
      </c>
      <c r="M17" s="341"/>
    </row>
    <row r="18" spans="1:13" ht="63.75" x14ac:dyDescent="0.2">
      <c r="A18" s="103" t="s">
        <v>509</v>
      </c>
      <c r="B18" s="103" t="s">
        <v>527</v>
      </c>
      <c r="C18" s="104" t="s">
        <v>528</v>
      </c>
      <c r="D18" s="92">
        <v>50000</v>
      </c>
      <c r="E18" s="92">
        <v>50000</v>
      </c>
      <c r="F18" s="92">
        <v>64973.3</v>
      </c>
      <c r="G18" s="336">
        <f t="shared" si="0"/>
        <v>129.94659999999999</v>
      </c>
      <c r="H18" s="341"/>
      <c r="I18" s="92">
        <v>50000</v>
      </c>
      <c r="J18" s="92">
        <v>50000</v>
      </c>
      <c r="K18" s="92">
        <v>40777.61</v>
      </c>
      <c r="L18" s="336">
        <f t="shared" si="1"/>
        <v>81.555220000000006</v>
      </c>
      <c r="M18" s="341"/>
    </row>
    <row r="19" spans="1:13" ht="101.25" customHeight="1" x14ac:dyDescent="0.2">
      <c r="A19" s="103" t="s">
        <v>509</v>
      </c>
      <c r="B19" s="103" t="s">
        <v>529</v>
      </c>
      <c r="C19" s="104" t="s">
        <v>530</v>
      </c>
      <c r="D19" s="92">
        <v>1000</v>
      </c>
      <c r="E19" s="92">
        <v>1000</v>
      </c>
      <c r="F19" s="92">
        <v>14467.41</v>
      </c>
      <c r="G19" s="336">
        <f t="shared" si="0"/>
        <v>1446.741</v>
      </c>
      <c r="H19" s="341"/>
      <c r="I19" s="92">
        <v>7000</v>
      </c>
      <c r="J19" s="92">
        <v>7000</v>
      </c>
      <c r="K19" s="92">
        <v>4119.75</v>
      </c>
      <c r="L19" s="336">
        <f t="shared" si="1"/>
        <v>58.853571428571428</v>
      </c>
      <c r="M19" s="341"/>
    </row>
    <row r="20" spans="1:13" ht="25.5" x14ac:dyDescent="0.2">
      <c r="A20" s="103" t="s">
        <v>509</v>
      </c>
      <c r="B20" s="103" t="s">
        <v>531</v>
      </c>
      <c r="C20" s="104" t="s">
        <v>532</v>
      </c>
      <c r="D20" s="92">
        <v>0</v>
      </c>
      <c r="E20" s="92">
        <v>0</v>
      </c>
      <c r="F20" s="92">
        <v>0</v>
      </c>
      <c r="G20" s="336">
        <f t="shared" si="0"/>
        <v>0</v>
      </c>
      <c r="H20" s="341"/>
      <c r="I20" s="92">
        <v>0</v>
      </c>
      <c r="J20" s="92">
        <v>0</v>
      </c>
      <c r="K20" s="92">
        <v>4600</v>
      </c>
      <c r="L20" s="336">
        <f t="shared" si="1"/>
        <v>0</v>
      </c>
      <c r="M20" s="341"/>
    </row>
    <row r="21" spans="1:13" ht="52.5" customHeight="1" x14ac:dyDescent="0.2">
      <c r="A21" s="103" t="s">
        <v>509</v>
      </c>
      <c r="B21" s="103" t="s">
        <v>533</v>
      </c>
      <c r="C21" s="104" t="s">
        <v>454</v>
      </c>
      <c r="D21" s="92">
        <v>0</v>
      </c>
      <c r="E21" s="92">
        <v>0</v>
      </c>
      <c r="F21" s="92">
        <v>0</v>
      </c>
      <c r="G21" s="336">
        <f t="shared" si="0"/>
        <v>0</v>
      </c>
      <c r="H21" s="341"/>
      <c r="I21" s="92">
        <v>0</v>
      </c>
      <c r="J21" s="92">
        <v>0</v>
      </c>
      <c r="K21" s="92">
        <v>4600</v>
      </c>
      <c r="L21" s="336">
        <f t="shared" si="1"/>
        <v>0</v>
      </c>
      <c r="M21" s="341"/>
    </row>
    <row r="22" spans="1:13" ht="43.5" customHeight="1" x14ac:dyDescent="0.2">
      <c r="A22" s="103" t="s">
        <v>509</v>
      </c>
      <c r="B22" s="103" t="s">
        <v>534</v>
      </c>
      <c r="C22" s="104" t="s">
        <v>535</v>
      </c>
      <c r="D22" s="92">
        <v>6000</v>
      </c>
      <c r="E22" s="92">
        <v>6000</v>
      </c>
      <c r="F22" s="92">
        <v>19928.07</v>
      </c>
      <c r="G22" s="336">
        <f t="shared" si="0"/>
        <v>332.1345</v>
      </c>
      <c r="H22" s="341"/>
      <c r="I22" s="92">
        <v>10000</v>
      </c>
      <c r="J22" s="92">
        <v>10000</v>
      </c>
      <c r="K22" s="92">
        <v>10948.98</v>
      </c>
      <c r="L22" s="336">
        <f t="shared" si="1"/>
        <v>109.48979999999999</v>
      </c>
      <c r="M22" s="341"/>
    </row>
    <row r="23" spans="1:13" ht="90.75" customHeight="1" x14ac:dyDescent="0.2">
      <c r="A23" s="103" t="s">
        <v>509</v>
      </c>
      <c r="B23" s="103" t="s">
        <v>536</v>
      </c>
      <c r="C23" s="104" t="s">
        <v>537</v>
      </c>
      <c r="D23" s="92">
        <v>6000</v>
      </c>
      <c r="E23" s="92">
        <v>6000</v>
      </c>
      <c r="F23" s="92">
        <v>19928.07</v>
      </c>
      <c r="G23" s="336">
        <f t="shared" si="0"/>
        <v>332.1345</v>
      </c>
      <c r="H23" s="341"/>
      <c r="I23" s="92">
        <v>10000</v>
      </c>
      <c r="J23" s="92">
        <v>10000</v>
      </c>
      <c r="K23" s="92">
        <v>10948.98</v>
      </c>
      <c r="L23" s="336">
        <f t="shared" si="1"/>
        <v>109.48979999999999</v>
      </c>
      <c r="M23" s="341"/>
    </row>
    <row r="24" spans="1:13" ht="25.5" x14ac:dyDescent="0.2">
      <c r="A24" s="103" t="s">
        <v>509</v>
      </c>
      <c r="B24" s="103" t="s">
        <v>538</v>
      </c>
      <c r="C24" s="104" t="s">
        <v>176</v>
      </c>
      <c r="D24" s="92">
        <v>5619000</v>
      </c>
      <c r="E24" s="92">
        <v>5619000</v>
      </c>
      <c r="F24" s="92">
        <v>5680865.5600000005</v>
      </c>
      <c r="G24" s="336">
        <f t="shared" si="0"/>
        <v>101.10100658480157</v>
      </c>
      <c r="H24" s="341"/>
      <c r="I24" s="92">
        <v>7050000</v>
      </c>
      <c r="J24" s="92">
        <v>7050000</v>
      </c>
      <c r="K24" s="92">
        <v>8161847.1099999994</v>
      </c>
      <c r="L24" s="336">
        <f t="shared" si="1"/>
        <v>115.77088099290779</v>
      </c>
      <c r="M24" s="341"/>
    </row>
    <row r="25" spans="1:13" ht="51" x14ac:dyDescent="0.2">
      <c r="A25" s="103" t="s">
        <v>509</v>
      </c>
      <c r="B25" s="103" t="s">
        <v>539</v>
      </c>
      <c r="C25" s="104" t="s">
        <v>540</v>
      </c>
      <c r="D25" s="92">
        <v>499000</v>
      </c>
      <c r="E25" s="92">
        <v>499000</v>
      </c>
      <c r="F25" s="92">
        <v>536180.29</v>
      </c>
      <c r="G25" s="336">
        <f t="shared" si="0"/>
        <v>107.45095991983969</v>
      </c>
      <c r="H25" s="341"/>
      <c r="I25" s="92">
        <v>500000</v>
      </c>
      <c r="J25" s="92">
        <v>500000</v>
      </c>
      <c r="K25" s="92">
        <v>576158.5</v>
      </c>
      <c r="L25" s="336">
        <f t="shared" si="1"/>
        <v>115.2317</v>
      </c>
      <c r="M25" s="341"/>
    </row>
    <row r="26" spans="1:13" x14ac:dyDescent="0.2">
      <c r="A26" s="103" t="s">
        <v>509</v>
      </c>
      <c r="B26" s="103" t="s">
        <v>541</v>
      </c>
      <c r="C26" s="104" t="s">
        <v>178</v>
      </c>
      <c r="D26" s="92">
        <v>499000</v>
      </c>
      <c r="E26" s="92">
        <v>499000</v>
      </c>
      <c r="F26" s="92">
        <v>536180.29</v>
      </c>
      <c r="G26" s="336">
        <f t="shared" si="0"/>
        <v>107.45095991983969</v>
      </c>
      <c r="H26" s="341"/>
      <c r="I26" s="92">
        <v>500000</v>
      </c>
      <c r="J26" s="92">
        <v>500000</v>
      </c>
      <c r="K26" s="92">
        <v>576158.5</v>
      </c>
      <c r="L26" s="336">
        <f t="shared" si="1"/>
        <v>115.2317</v>
      </c>
      <c r="M26" s="341"/>
    </row>
    <row r="27" spans="1:13" ht="54" customHeight="1" x14ac:dyDescent="0.2">
      <c r="A27" s="103" t="s">
        <v>509</v>
      </c>
      <c r="B27" s="103" t="s">
        <v>542</v>
      </c>
      <c r="C27" s="104" t="s">
        <v>543</v>
      </c>
      <c r="D27" s="92">
        <v>3220000</v>
      </c>
      <c r="E27" s="92">
        <v>3220000</v>
      </c>
      <c r="F27" s="92">
        <v>3258680.89</v>
      </c>
      <c r="G27" s="336">
        <f t="shared" si="0"/>
        <v>101.2012698757764</v>
      </c>
      <c r="H27" s="341"/>
      <c r="I27" s="92">
        <v>4600000</v>
      </c>
      <c r="J27" s="92">
        <v>4600000</v>
      </c>
      <c r="K27" s="92">
        <v>5331946.3099999996</v>
      </c>
      <c r="L27" s="336">
        <f t="shared" si="1"/>
        <v>115.91187630434783</v>
      </c>
      <c r="M27" s="341"/>
    </row>
    <row r="28" spans="1:13" x14ac:dyDescent="0.2">
      <c r="A28" s="103" t="s">
        <v>509</v>
      </c>
      <c r="B28" s="103" t="s">
        <v>544</v>
      </c>
      <c r="C28" s="104" t="s">
        <v>178</v>
      </c>
      <c r="D28" s="92">
        <v>3220000</v>
      </c>
      <c r="E28" s="92">
        <v>3220000</v>
      </c>
      <c r="F28" s="92">
        <v>3258680.89</v>
      </c>
      <c r="G28" s="336">
        <f t="shared" si="0"/>
        <v>101.2012698757764</v>
      </c>
      <c r="H28" s="341"/>
      <c r="I28" s="92">
        <v>4600000</v>
      </c>
      <c r="J28" s="92">
        <v>4600000</v>
      </c>
      <c r="K28" s="92">
        <v>5331946.3099999996</v>
      </c>
      <c r="L28" s="336">
        <f t="shared" si="1"/>
        <v>115.91187630434783</v>
      </c>
      <c r="M28" s="341"/>
    </row>
    <row r="29" spans="1:13" ht="65.25" customHeight="1" x14ac:dyDescent="0.2">
      <c r="A29" s="103" t="s">
        <v>509</v>
      </c>
      <c r="B29" s="103" t="s">
        <v>545</v>
      </c>
      <c r="C29" s="104" t="s">
        <v>546</v>
      </c>
      <c r="D29" s="92">
        <v>1900000</v>
      </c>
      <c r="E29" s="92">
        <v>1900000</v>
      </c>
      <c r="F29" s="92">
        <v>1886004.38</v>
      </c>
      <c r="G29" s="336">
        <f t="shared" si="0"/>
        <v>99.263388421052625</v>
      </c>
      <c r="H29" s="341"/>
      <c r="I29" s="92">
        <v>1950000</v>
      </c>
      <c r="J29" s="92">
        <v>1950000</v>
      </c>
      <c r="K29" s="92">
        <v>2253742.2999999998</v>
      </c>
      <c r="L29" s="336">
        <f t="shared" si="1"/>
        <v>115.5765282051282</v>
      </c>
      <c r="M29" s="341"/>
    </row>
    <row r="30" spans="1:13" ht="120" customHeight="1" x14ac:dyDescent="0.2">
      <c r="A30" s="103" t="s">
        <v>509</v>
      </c>
      <c r="B30" s="103" t="s">
        <v>288</v>
      </c>
      <c r="C30" s="104" t="s">
        <v>547</v>
      </c>
      <c r="D30" s="92">
        <v>1100000</v>
      </c>
      <c r="E30" s="92">
        <v>1100000</v>
      </c>
      <c r="F30" s="92">
        <v>1109101.6299999999</v>
      </c>
      <c r="G30" s="336">
        <f t="shared" si="0"/>
        <v>100.82742090909089</v>
      </c>
      <c r="H30" s="341"/>
      <c r="I30" s="92">
        <v>1100000</v>
      </c>
      <c r="J30" s="92">
        <v>1100000</v>
      </c>
      <c r="K30" s="92">
        <v>1426608.28</v>
      </c>
      <c r="L30" s="336">
        <f t="shared" si="1"/>
        <v>129.69166181818181</v>
      </c>
      <c r="M30" s="341"/>
    </row>
    <row r="31" spans="1:13" ht="119.25" customHeight="1" x14ac:dyDescent="0.2">
      <c r="A31" s="103" t="s">
        <v>509</v>
      </c>
      <c r="B31" s="103" t="s">
        <v>289</v>
      </c>
      <c r="C31" s="104" t="s">
        <v>281</v>
      </c>
      <c r="D31" s="92">
        <v>800000</v>
      </c>
      <c r="E31" s="92">
        <v>800000</v>
      </c>
      <c r="F31" s="92">
        <v>776902.75</v>
      </c>
      <c r="G31" s="336">
        <f t="shared" si="0"/>
        <v>97.112843749999996</v>
      </c>
      <c r="H31" s="341"/>
      <c r="I31" s="92">
        <v>850000</v>
      </c>
      <c r="J31" s="92">
        <v>850000</v>
      </c>
      <c r="K31" s="92">
        <v>827134.02</v>
      </c>
      <c r="L31" s="336">
        <f t="shared" si="1"/>
        <v>97.309884705882354</v>
      </c>
      <c r="M31" s="341"/>
    </row>
    <row r="32" spans="1:13" ht="63.75" x14ac:dyDescent="0.2">
      <c r="A32" s="103" t="s">
        <v>509</v>
      </c>
      <c r="B32" s="103" t="s">
        <v>548</v>
      </c>
      <c r="C32" s="104" t="s">
        <v>549</v>
      </c>
      <c r="D32" s="92">
        <v>14681000</v>
      </c>
      <c r="E32" s="92">
        <v>14681000</v>
      </c>
      <c r="F32" s="92">
        <v>14842711.800000001</v>
      </c>
      <c r="G32" s="336">
        <f t="shared" si="0"/>
        <v>101.10150398474218</v>
      </c>
      <c r="H32" s="341"/>
      <c r="I32" s="92">
        <v>14301000</v>
      </c>
      <c r="J32" s="92">
        <v>14301000</v>
      </c>
      <c r="K32" s="92">
        <v>13717935.779999999</v>
      </c>
      <c r="L32" s="336">
        <f t="shared" si="1"/>
        <v>95.922912943150834</v>
      </c>
      <c r="M32" s="341"/>
    </row>
    <row r="33" spans="1:13" x14ac:dyDescent="0.2">
      <c r="A33" s="103" t="s">
        <v>509</v>
      </c>
      <c r="B33" s="103" t="s">
        <v>550</v>
      </c>
      <c r="C33" s="104" t="s">
        <v>182</v>
      </c>
      <c r="D33" s="92">
        <v>3650000</v>
      </c>
      <c r="E33" s="92">
        <v>3650000</v>
      </c>
      <c r="F33" s="92">
        <v>3886410.71</v>
      </c>
      <c r="G33" s="336">
        <f t="shared" si="0"/>
        <v>106.47700575342465</v>
      </c>
      <c r="H33" s="341"/>
      <c r="I33" s="92">
        <v>3075000</v>
      </c>
      <c r="J33" s="92">
        <v>3075000</v>
      </c>
      <c r="K33" s="92">
        <v>4078809.15</v>
      </c>
      <c r="L33" s="336">
        <f t="shared" si="1"/>
        <v>132.64419999999998</v>
      </c>
      <c r="M33" s="341"/>
    </row>
    <row r="34" spans="1:13" ht="63.75" x14ac:dyDescent="0.2">
      <c r="A34" s="103" t="s">
        <v>509</v>
      </c>
      <c r="B34" s="103" t="s">
        <v>551</v>
      </c>
      <c r="C34" s="104" t="s">
        <v>552</v>
      </c>
      <c r="D34" s="92">
        <v>200000</v>
      </c>
      <c r="E34" s="92">
        <v>200000</v>
      </c>
      <c r="F34" s="92">
        <v>220845.69</v>
      </c>
      <c r="G34" s="336">
        <f t="shared" si="0"/>
        <v>110.422845</v>
      </c>
      <c r="H34" s="341"/>
      <c r="I34" s="92">
        <v>180000</v>
      </c>
      <c r="J34" s="92">
        <v>180000</v>
      </c>
      <c r="K34" s="92">
        <v>224353.39</v>
      </c>
      <c r="L34" s="336">
        <f t="shared" si="1"/>
        <v>124.64077222222222</v>
      </c>
      <c r="M34" s="341"/>
    </row>
    <row r="35" spans="1:13" ht="90.75" customHeight="1" x14ac:dyDescent="0.2">
      <c r="A35" s="103" t="s">
        <v>509</v>
      </c>
      <c r="B35" s="103" t="s">
        <v>553</v>
      </c>
      <c r="C35" s="104" t="s">
        <v>554</v>
      </c>
      <c r="D35" s="92">
        <v>700000</v>
      </c>
      <c r="E35" s="92">
        <v>700000</v>
      </c>
      <c r="F35" s="92">
        <v>960295.39</v>
      </c>
      <c r="G35" s="336">
        <f t="shared" si="0"/>
        <v>137.18505571428571</v>
      </c>
      <c r="H35" s="341"/>
      <c r="I35" s="92">
        <v>560000</v>
      </c>
      <c r="J35" s="92">
        <v>560000</v>
      </c>
      <c r="K35" s="92">
        <v>757142.11</v>
      </c>
      <c r="L35" s="336">
        <f t="shared" si="1"/>
        <v>135.20394821428573</v>
      </c>
      <c r="M35" s="341"/>
    </row>
    <row r="36" spans="1:13" ht="72.75" customHeight="1" x14ac:dyDescent="0.2">
      <c r="A36" s="103" t="s">
        <v>509</v>
      </c>
      <c r="B36" s="103" t="s">
        <v>555</v>
      </c>
      <c r="C36" s="104" t="s">
        <v>556</v>
      </c>
      <c r="D36" s="92">
        <v>500000</v>
      </c>
      <c r="E36" s="92">
        <v>500000</v>
      </c>
      <c r="F36" s="92">
        <v>394952.54</v>
      </c>
      <c r="G36" s="336">
        <f t="shared" si="0"/>
        <v>78.990507999999991</v>
      </c>
      <c r="H36" s="341"/>
      <c r="I36" s="92">
        <v>340000</v>
      </c>
      <c r="J36" s="92">
        <v>340000</v>
      </c>
      <c r="K36" s="92">
        <v>499463.83</v>
      </c>
      <c r="L36" s="336">
        <f t="shared" si="1"/>
        <v>146.90112647058825</v>
      </c>
      <c r="M36" s="341"/>
    </row>
    <row r="37" spans="1:13" ht="25.5" x14ac:dyDescent="0.2">
      <c r="A37" s="103" t="s">
        <v>509</v>
      </c>
      <c r="B37" s="103" t="s">
        <v>557</v>
      </c>
      <c r="C37" s="104" t="s">
        <v>186</v>
      </c>
      <c r="D37" s="92">
        <v>170000</v>
      </c>
      <c r="E37" s="92">
        <v>170000</v>
      </c>
      <c r="F37" s="92">
        <v>200471.88</v>
      </c>
      <c r="G37" s="336">
        <f t="shared" si="0"/>
        <v>117.92463529411765</v>
      </c>
      <c r="H37" s="341"/>
      <c r="I37" s="92">
        <v>150000</v>
      </c>
      <c r="J37" s="92">
        <v>150000</v>
      </c>
      <c r="K37" s="92">
        <v>186386.25</v>
      </c>
      <c r="L37" s="336">
        <f t="shared" si="1"/>
        <v>124.25749999999999</v>
      </c>
      <c r="M37" s="341"/>
    </row>
    <row r="38" spans="1:13" ht="25.5" x14ac:dyDescent="0.2">
      <c r="A38" s="103" t="s">
        <v>509</v>
      </c>
      <c r="B38" s="103" t="s">
        <v>558</v>
      </c>
      <c r="C38" s="104" t="s">
        <v>187</v>
      </c>
      <c r="D38" s="92">
        <v>1500000</v>
      </c>
      <c r="E38" s="92">
        <v>1500000</v>
      </c>
      <c r="F38" s="92">
        <v>1506704.04</v>
      </c>
      <c r="G38" s="336">
        <f t="shared" si="0"/>
        <v>100.44693600000001</v>
      </c>
      <c r="H38" s="341"/>
      <c r="I38" s="92">
        <v>1350000</v>
      </c>
      <c r="J38" s="92">
        <v>1350000</v>
      </c>
      <c r="K38" s="92">
        <v>1632715.01</v>
      </c>
      <c r="L38" s="336">
        <f t="shared" si="1"/>
        <v>120.9418525925926</v>
      </c>
      <c r="M38" s="341"/>
    </row>
    <row r="39" spans="1:13" ht="25.5" x14ac:dyDescent="0.2">
      <c r="A39" s="103" t="s">
        <v>509</v>
      </c>
      <c r="B39" s="103" t="s">
        <v>559</v>
      </c>
      <c r="C39" s="104" t="s">
        <v>188</v>
      </c>
      <c r="D39" s="92">
        <v>370000</v>
      </c>
      <c r="E39" s="92">
        <v>370000</v>
      </c>
      <c r="F39" s="92">
        <v>398833.93</v>
      </c>
      <c r="G39" s="336">
        <f t="shared" si="0"/>
        <v>107.79295405405405</v>
      </c>
      <c r="H39" s="341"/>
      <c r="I39" s="92">
        <v>370000</v>
      </c>
      <c r="J39" s="92">
        <v>370000</v>
      </c>
      <c r="K39" s="92">
        <v>596345.85</v>
      </c>
      <c r="L39" s="336">
        <f t="shared" si="1"/>
        <v>161.17455405405406</v>
      </c>
      <c r="M39" s="341"/>
    </row>
    <row r="40" spans="1:13" x14ac:dyDescent="0.2">
      <c r="A40" s="103" t="s">
        <v>509</v>
      </c>
      <c r="B40" s="103" t="s">
        <v>560</v>
      </c>
      <c r="C40" s="104" t="s">
        <v>189</v>
      </c>
      <c r="D40" s="92">
        <v>160000</v>
      </c>
      <c r="E40" s="92">
        <v>160000</v>
      </c>
      <c r="F40" s="92">
        <v>154307.24</v>
      </c>
      <c r="G40" s="336">
        <f t="shared" si="0"/>
        <v>96.442025000000001</v>
      </c>
      <c r="H40" s="341"/>
      <c r="I40" s="92">
        <v>100000</v>
      </c>
      <c r="J40" s="92">
        <v>100000</v>
      </c>
      <c r="K40" s="92">
        <v>174069.38</v>
      </c>
      <c r="L40" s="336">
        <f t="shared" si="1"/>
        <v>174.06938</v>
      </c>
      <c r="M40" s="341"/>
    </row>
    <row r="41" spans="1:13" ht="25.5" x14ac:dyDescent="0.2">
      <c r="A41" s="103" t="s">
        <v>509</v>
      </c>
      <c r="B41" s="103" t="s">
        <v>561</v>
      </c>
      <c r="C41" s="104" t="s">
        <v>307</v>
      </c>
      <c r="D41" s="92">
        <v>50000</v>
      </c>
      <c r="E41" s="92">
        <v>50000</v>
      </c>
      <c r="F41" s="92">
        <v>50000</v>
      </c>
      <c r="G41" s="336">
        <f t="shared" si="0"/>
        <v>100</v>
      </c>
      <c r="H41" s="341"/>
      <c r="I41" s="92">
        <v>25000</v>
      </c>
      <c r="J41" s="92">
        <v>25000</v>
      </c>
      <c r="K41" s="92">
        <v>8333.33</v>
      </c>
      <c r="L41" s="336">
        <f t="shared" si="1"/>
        <v>33.333320000000001</v>
      </c>
      <c r="M41" s="341"/>
    </row>
    <row r="42" spans="1:13" x14ac:dyDescent="0.2">
      <c r="A42" s="103" t="s">
        <v>509</v>
      </c>
      <c r="B42" s="103" t="s">
        <v>562</v>
      </c>
      <c r="C42" s="104" t="s">
        <v>563</v>
      </c>
      <c r="D42" s="92">
        <v>1000</v>
      </c>
      <c r="E42" s="92">
        <v>1000</v>
      </c>
      <c r="F42" s="92">
        <v>3695</v>
      </c>
      <c r="G42" s="336">
        <f t="shared" si="0"/>
        <v>369.5</v>
      </c>
      <c r="H42" s="341"/>
      <c r="I42" s="92">
        <v>1000</v>
      </c>
      <c r="J42" s="92">
        <v>1000</v>
      </c>
      <c r="K42" s="92">
        <v>12800</v>
      </c>
      <c r="L42" s="336">
        <f t="shared" si="1"/>
        <v>1280</v>
      </c>
      <c r="M42" s="341"/>
    </row>
    <row r="43" spans="1:13" ht="39.75" customHeight="1" x14ac:dyDescent="0.2">
      <c r="A43" s="103" t="s">
        <v>509</v>
      </c>
      <c r="B43" s="103" t="s">
        <v>564</v>
      </c>
      <c r="C43" s="104" t="s">
        <v>565</v>
      </c>
      <c r="D43" s="92">
        <v>1000</v>
      </c>
      <c r="E43" s="92">
        <v>1000</v>
      </c>
      <c r="F43" s="92">
        <v>3695</v>
      </c>
      <c r="G43" s="336">
        <f t="shared" si="0"/>
        <v>369.5</v>
      </c>
      <c r="H43" s="341"/>
      <c r="I43" s="92">
        <v>1000</v>
      </c>
      <c r="J43" s="92">
        <v>1000</v>
      </c>
      <c r="K43" s="92">
        <v>12800</v>
      </c>
      <c r="L43" s="336">
        <f t="shared" si="1"/>
        <v>1280</v>
      </c>
      <c r="M43" s="341"/>
    </row>
    <row r="44" spans="1:13" x14ac:dyDescent="0.2">
      <c r="A44" s="103" t="s">
        <v>509</v>
      </c>
      <c r="B44" s="103" t="s">
        <v>566</v>
      </c>
      <c r="C44" s="104" t="s">
        <v>192</v>
      </c>
      <c r="D44" s="92">
        <v>11030000</v>
      </c>
      <c r="E44" s="92">
        <v>11030000</v>
      </c>
      <c r="F44" s="92">
        <v>10952606.09</v>
      </c>
      <c r="G44" s="336">
        <f t="shared" si="0"/>
        <v>99.298332638259296</v>
      </c>
      <c r="H44" s="341"/>
      <c r="I44" s="92">
        <v>11225000</v>
      </c>
      <c r="J44" s="92">
        <v>11225000</v>
      </c>
      <c r="K44" s="92">
        <v>9626326.629999999</v>
      </c>
      <c r="L44" s="336">
        <f t="shared" si="1"/>
        <v>85.757920979955443</v>
      </c>
      <c r="M44" s="341"/>
    </row>
    <row r="45" spans="1:13" ht="25.5" x14ac:dyDescent="0.2">
      <c r="A45" s="103" t="s">
        <v>509</v>
      </c>
      <c r="B45" s="103" t="s">
        <v>567</v>
      </c>
      <c r="C45" s="104" t="s">
        <v>568</v>
      </c>
      <c r="D45" s="92">
        <v>275000</v>
      </c>
      <c r="E45" s="92">
        <v>275000</v>
      </c>
      <c r="F45" s="92">
        <v>288466.7</v>
      </c>
      <c r="G45" s="336">
        <f t="shared" si="0"/>
        <v>104.89698181818181</v>
      </c>
      <c r="H45" s="341"/>
      <c r="I45" s="92">
        <v>200000</v>
      </c>
      <c r="J45" s="92">
        <v>200000</v>
      </c>
      <c r="K45" s="92">
        <v>396591.27</v>
      </c>
      <c r="L45" s="336">
        <f t="shared" si="1"/>
        <v>198.295635</v>
      </c>
      <c r="M45" s="341"/>
    </row>
    <row r="46" spans="1:13" ht="25.5" x14ac:dyDescent="0.2">
      <c r="A46" s="103" t="s">
        <v>509</v>
      </c>
      <c r="B46" s="103" t="s">
        <v>569</v>
      </c>
      <c r="C46" s="104" t="s">
        <v>194</v>
      </c>
      <c r="D46" s="92">
        <v>10480000</v>
      </c>
      <c r="E46" s="92">
        <v>10480000</v>
      </c>
      <c r="F46" s="92">
        <v>10382284.810000001</v>
      </c>
      <c r="G46" s="336">
        <f t="shared" si="0"/>
        <v>99.067603148854971</v>
      </c>
      <c r="H46" s="341"/>
      <c r="I46" s="92">
        <v>10775000</v>
      </c>
      <c r="J46" s="92">
        <v>10775000</v>
      </c>
      <c r="K46" s="92">
        <v>8952125.8399999999</v>
      </c>
      <c r="L46" s="336">
        <f t="shared" si="1"/>
        <v>83.082374385150814</v>
      </c>
      <c r="M46" s="341"/>
    </row>
    <row r="47" spans="1:13" ht="100.5" customHeight="1" x14ac:dyDescent="0.2">
      <c r="A47" s="103" t="s">
        <v>509</v>
      </c>
      <c r="B47" s="103" t="s">
        <v>570</v>
      </c>
      <c r="C47" s="104" t="s">
        <v>571</v>
      </c>
      <c r="D47" s="92">
        <v>275000</v>
      </c>
      <c r="E47" s="92">
        <v>275000</v>
      </c>
      <c r="F47" s="92">
        <v>281854.58</v>
      </c>
      <c r="G47" s="336">
        <f t="shared" si="0"/>
        <v>102.49257454545454</v>
      </c>
      <c r="H47" s="341"/>
      <c r="I47" s="92">
        <v>250000</v>
      </c>
      <c r="J47" s="92">
        <v>250000</v>
      </c>
      <c r="K47" s="92">
        <v>277609.52</v>
      </c>
      <c r="L47" s="336">
        <f t="shared" si="1"/>
        <v>111.043808</v>
      </c>
      <c r="M47" s="341"/>
    </row>
    <row r="48" spans="1:13" x14ac:dyDescent="0.2">
      <c r="A48" s="103" t="s">
        <v>509</v>
      </c>
      <c r="B48" s="103" t="s">
        <v>572</v>
      </c>
      <c r="C48" s="104" t="s">
        <v>145</v>
      </c>
      <c r="D48" s="92">
        <v>5000</v>
      </c>
      <c r="E48" s="92">
        <v>5000</v>
      </c>
      <c r="F48" s="92">
        <v>28087.43</v>
      </c>
      <c r="G48" s="336">
        <f t="shared" si="0"/>
        <v>561.74860000000001</v>
      </c>
      <c r="H48" s="341"/>
      <c r="I48" s="92">
        <v>25000</v>
      </c>
      <c r="J48" s="92">
        <v>25000</v>
      </c>
      <c r="K48" s="92">
        <v>12120.88</v>
      </c>
      <c r="L48" s="336">
        <f t="shared" si="1"/>
        <v>48.483519999999999</v>
      </c>
      <c r="M48" s="341"/>
    </row>
    <row r="49" spans="1:13" x14ac:dyDescent="0.2">
      <c r="A49" s="103" t="s">
        <v>509</v>
      </c>
      <c r="B49" s="103" t="s">
        <v>573</v>
      </c>
      <c r="C49" s="104" t="s">
        <v>146</v>
      </c>
      <c r="D49" s="92">
        <v>5000</v>
      </c>
      <c r="E49" s="92">
        <v>5000</v>
      </c>
      <c r="F49" s="92">
        <v>28087.43</v>
      </c>
      <c r="G49" s="336">
        <f t="shared" si="0"/>
        <v>561.74860000000001</v>
      </c>
      <c r="H49" s="341"/>
      <c r="I49" s="92">
        <v>25000</v>
      </c>
      <c r="J49" s="92">
        <v>25000</v>
      </c>
      <c r="K49" s="92">
        <v>12120.88</v>
      </c>
      <c r="L49" s="336">
        <f t="shared" si="1"/>
        <v>48.483519999999999</v>
      </c>
      <c r="M49" s="341"/>
    </row>
    <row r="50" spans="1:13" ht="103.5" customHeight="1" x14ac:dyDescent="0.2">
      <c r="A50" s="103" t="s">
        <v>509</v>
      </c>
      <c r="B50" s="103" t="s">
        <v>574</v>
      </c>
      <c r="C50" s="104" t="s">
        <v>147</v>
      </c>
      <c r="D50" s="92">
        <v>5000</v>
      </c>
      <c r="E50" s="92">
        <v>5000</v>
      </c>
      <c r="F50" s="92">
        <v>28076.77</v>
      </c>
      <c r="G50" s="336">
        <f t="shared" si="0"/>
        <v>561.53539999999998</v>
      </c>
      <c r="H50" s="341"/>
      <c r="I50" s="92">
        <v>25000</v>
      </c>
      <c r="J50" s="92">
        <v>25000</v>
      </c>
      <c r="K50" s="92">
        <v>12110.21</v>
      </c>
      <c r="L50" s="336">
        <f t="shared" si="1"/>
        <v>48.440839999999994</v>
      </c>
      <c r="M50" s="341"/>
    </row>
    <row r="51" spans="1:13" ht="81" customHeight="1" x14ac:dyDescent="0.2">
      <c r="A51" s="103" t="s">
        <v>509</v>
      </c>
      <c r="B51" s="103" t="s">
        <v>575</v>
      </c>
      <c r="C51" s="104" t="s">
        <v>576</v>
      </c>
      <c r="D51" s="92">
        <v>0</v>
      </c>
      <c r="E51" s="92">
        <v>0</v>
      </c>
      <c r="F51" s="92">
        <v>10.66</v>
      </c>
      <c r="G51" s="336">
        <f t="shared" si="0"/>
        <v>0</v>
      </c>
      <c r="H51" s="341"/>
      <c r="I51" s="92">
        <v>0</v>
      </c>
      <c r="J51" s="92">
        <v>0</v>
      </c>
      <c r="K51" s="92">
        <v>10.67</v>
      </c>
      <c r="L51" s="336">
        <f t="shared" si="1"/>
        <v>0</v>
      </c>
      <c r="M51" s="341"/>
    </row>
    <row r="52" spans="1:13" x14ac:dyDescent="0.2">
      <c r="A52" s="103" t="s">
        <v>509</v>
      </c>
      <c r="B52" s="103" t="s">
        <v>577</v>
      </c>
      <c r="C52" s="104" t="s">
        <v>33</v>
      </c>
      <c r="D52" s="92">
        <v>8218553.9099999992</v>
      </c>
      <c r="E52" s="92">
        <v>8218553.9100000001</v>
      </c>
      <c r="F52" s="92">
        <v>8665658.129999999</v>
      </c>
      <c r="G52" s="336">
        <f t="shared" si="0"/>
        <v>105.44018114252411</v>
      </c>
      <c r="H52" s="341"/>
      <c r="I52" s="92">
        <v>14295185.609999999</v>
      </c>
      <c r="J52" s="92">
        <v>14295185.609999999</v>
      </c>
      <c r="K52" s="92">
        <v>14552381.82</v>
      </c>
      <c r="L52" s="336">
        <f t="shared" si="1"/>
        <v>101.79918062637874</v>
      </c>
      <c r="M52" s="341"/>
    </row>
    <row r="53" spans="1:13" ht="25.5" x14ac:dyDescent="0.2">
      <c r="A53" s="103" t="s">
        <v>509</v>
      </c>
      <c r="B53" s="103" t="s">
        <v>578</v>
      </c>
      <c r="C53" s="104" t="s">
        <v>579</v>
      </c>
      <c r="D53" s="92">
        <v>67000</v>
      </c>
      <c r="E53" s="92">
        <v>67000</v>
      </c>
      <c r="F53" s="92">
        <v>83593.95</v>
      </c>
      <c r="G53" s="336">
        <f t="shared" si="0"/>
        <v>124.76708955223882</v>
      </c>
      <c r="H53" s="341"/>
      <c r="I53" s="92">
        <v>72000</v>
      </c>
      <c r="J53" s="92">
        <v>72000</v>
      </c>
      <c r="K53" s="92">
        <v>145694.13</v>
      </c>
      <c r="L53" s="336">
        <f t="shared" si="1"/>
        <v>202.35295833333336</v>
      </c>
      <c r="M53" s="341"/>
    </row>
    <row r="54" spans="1:13" x14ac:dyDescent="0.2">
      <c r="A54" s="103" t="s">
        <v>509</v>
      </c>
      <c r="B54" s="103" t="s">
        <v>580</v>
      </c>
      <c r="C54" s="104" t="s">
        <v>35</v>
      </c>
      <c r="D54" s="92">
        <v>65000</v>
      </c>
      <c r="E54" s="92">
        <v>65000</v>
      </c>
      <c r="F54" s="92">
        <v>83593.95</v>
      </c>
      <c r="G54" s="336">
        <f t="shared" si="0"/>
        <v>128.60607692307693</v>
      </c>
      <c r="H54" s="341"/>
      <c r="I54" s="92">
        <v>70000</v>
      </c>
      <c r="J54" s="92">
        <v>70000</v>
      </c>
      <c r="K54" s="92">
        <v>145694.13</v>
      </c>
      <c r="L54" s="336">
        <f t="shared" si="1"/>
        <v>208.13447142857143</v>
      </c>
      <c r="M54" s="341"/>
    </row>
    <row r="55" spans="1:13" x14ac:dyDescent="0.2">
      <c r="A55" s="103" t="s">
        <v>509</v>
      </c>
      <c r="B55" s="103" t="s">
        <v>581</v>
      </c>
      <c r="C55" s="104" t="s">
        <v>35</v>
      </c>
      <c r="D55" s="92">
        <v>30000</v>
      </c>
      <c r="E55" s="92">
        <v>30000</v>
      </c>
      <c r="F55" s="92">
        <v>49916.95</v>
      </c>
      <c r="G55" s="336">
        <f t="shared" si="0"/>
        <v>166.38983333333331</v>
      </c>
      <c r="H55" s="341"/>
      <c r="I55" s="92">
        <v>40000</v>
      </c>
      <c r="J55" s="92">
        <v>40000</v>
      </c>
      <c r="K55" s="92">
        <v>85843.13</v>
      </c>
      <c r="L55" s="336">
        <f t="shared" si="1"/>
        <v>214.60782499999999</v>
      </c>
      <c r="M55" s="341"/>
    </row>
    <row r="56" spans="1:13" ht="25.5" x14ac:dyDescent="0.2">
      <c r="A56" s="103" t="s">
        <v>509</v>
      </c>
      <c r="B56" s="103" t="s">
        <v>582</v>
      </c>
      <c r="C56" s="104" t="s">
        <v>583</v>
      </c>
      <c r="D56" s="92">
        <v>5000</v>
      </c>
      <c r="E56" s="92">
        <v>5000</v>
      </c>
      <c r="F56" s="92">
        <v>4907</v>
      </c>
      <c r="G56" s="336">
        <f t="shared" si="0"/>
        <v>98.14</v>
      </c>
      <c r="H56" s="341"/>
      <c r="I56" s="92">
        <v>5000</v>
      </c>
      <c r="J56" s="92">
        <v>5000</v>
      </c>
      <c r="K56" s="92">
        <v>4441</v>
      </c>
      <c r="L56" s="336">
        <f t="shared" si="1"/>
        <v>88.82</v>
      </c>
      <c r="M56" s="341"/>
    </row>
    <row r="57" spans="1:13" ht="119.25" customHeight="1" x14ac:dyDescent="0.2">
      <c r="A57" s="103" t="s">
        <v>509</v>
      </c>
      <c r="B57" s="103" t="s">
        <v>584</v>
      </c>
      <c r="C57" s="104" t="s">
        <v>585</v>
      </c>
      <c r="D57" s="92">
        <v>30000</v>
      </c>
      <c r="E57" s="92">
        <v>30000</v>
      </c>
      <c r="F57" s="92">
        <v>23800</v>
      </c>
      <c r="G57" s="336">
        <f t="shared" si="0"/>
        <v>79.333333333333329</v>
      </c>
      <c r="H57" s="341"/>
      <c r="I57" s="92">
        <v>20000</v>
      </c>
      <c r="J57" s="92">
        <v>20000</v>
      </c>
      <c r="K57" s="92">
        <v>48210</v>
      </c>
      <c r="L57" s="336">
        <f t="shared" si="1"/>
        <v>241.04999999999998</v>
      </c>
      <c r="M57" s="341"/>
    </row>
    <row r="58" spans="1:13" ht="135" customHeight="1" x14ac:dyDescent="0.2">
      <c r="A58" s="103" t="s">
        <v>509</v>
      </c>
      <c r="B58" s="103" t="s">
        <v>586</v>
      </c>
      <c r="C58" s="104" t="s">
        <v>587</v>
      </c>
      <c r="D58" s="92">
        <v>0</v>
      </c>
      <c r="E58" s="92">
        <v>0</v>
      </c>
      <c r="F58" s="92">
        <v>4970</v>
      </c>
      <c r="G58" s="336">
        <f t="shared" si="0"/>
        <v>0</v>
      </c>
      <c r="H58" s="341"/>
      <c r="I58" s="92">
        <v>5000</v>
      </c>
      <c r="J58" s="92">
        <v>5000</v>
      </c>
      <c r="K58" s="92">
        <v>7200</v>
      </c>
      <c r="L58" s="336">
        <f t="shared" si="1"/>
        <v>144</v>
      </c>
      <c r="M58" s="341"/>
    </row>
    <row r="59" spans="1:13" ht="63.75" x14ac:dyDescent="0.2">
      <c r="A59" s="103" t="s">
        <v>509</v>
      </c>
      <c r="B59" s="103" t="s">
        <v>588</v>
      </c>
      <c r="C59" s="104" t="s">
        <v>589</v>
      </c>
      <c r="D59" s="92">
        <v>2000</v>
      </c>
      <c r="E59" s="92">
        <v>2000</v>
      </c>
      <c r="F59" s="92">
        <v>0</v>
      </c>
      <c r="G59" s="336">
        <f t="shared" si="0"/>
        <v>0</v>
      </c>
      <c r="H59" s="341"/>
      <c r="I59" s="92">
        <v>2000</v>
      </c>
      <c r="J59" s="92">
        <v>2000</v>
      </c>
      <c r="K59" s="92">
        <v>0</v>
      </c>
      <c r="L59" s="336">
        <f t="shared" si="1"/>
        <v>0</v>
      </c>
      <c r="M59" s="341"/>
    </row>
    <row r="60" spans="1:13" ht="51" x14ac:dyDescent="0.2">
      <c r="A60" s="103" t="s">
        <v>509</v>
      </c>
      <c r="B60" s="103" t="s">
        <v>590</v>
      </c>
      <c r="C60" s="104" t="s">
        <v>591</v>
      </c>
      <c r="D60" s="92">
        <v>2648500</v>
      </c>
      <c r="E60" s="92">
        <v>2648500</v>
      </c>
      <c r="F60" s="92">
        <v>2691373.65</v>
      </c>
      <c r="G60" s="336">
        <f t="shared" si="0"/>
        <v>101.61878988106474</v>
      </c>
      <c r="H60" s="341"/>
      <c r="I60" s="92">
        <v>3213800</v>
      </c>
      <c r="J60" s="92">
        <v>3213800</v>
      </c>
      <c r="K60" s="92">
        <v>3765308.3400000003</v>
      </c>
      <c r="L60" s="336">
        <f t="shared" si="1"/>
        <v>117.16063040637252</v>
      </c>
      <c r="M60" s="341"/>
    </row>
    <row r="61" spans="1:13" ht="25.5" x14ac:dyDescent="0.2">
      <c r="A61" s="103" t="s">
        <v>509</v>
      </c>
      <c r="B61" s="103" t="s">
        <v>592</v>
      </c>
      <c r="C61" s="104" t="s">
        <v>34</v>
      </c>
      <c r="D61" s="92">
        <v>2611000</v>
      </c>
      <c r="E61" s="92">
        <v>2611000</v>
      </c>
      <c r="F61" s="92">
        <v>2630089.65</v>
      </c>
      <c r="G61" s="336">
        <f t="shared" si="0"/>
        <v>100.73112409038683</v>
      </c>
      <c r="H61" s="341"/>
      <c r="I61" s="92">
        <v>3150500</v>
      </c>
      <c r="J61" s="92">
        <v>3150500</v>
      </c>
      <c r="K61" s="92">
        <v>3584604.1600000001</v>
      </c>
      <c r="L61" s="336">
        <f t="shared" si="1"/>
        <v>113.77889731788606</v>
      </c>
      <c r="M61" s="341"/>
    </row>
    <row r="62" spans="1:13" ht="39" customHeight="1" x14ac:dyDescent="0.2">
      <c r="A62" s="103" t="s">
        <v>509</v>
      </c>
      <c r="B62" s="103" t="s">
        <v>593</v>
      </c>
      <c r="C62" s="104" t="s">
        <v>202</v>
      </c>
      <c r="D62" s="92">
        <v>2610000</v>
      </c>
      <c r="E62" s="92">
        <v>2610000</v>
      </c>
      <c r="F62" s="92">
        <v>2629969.65</v>
      </c>
      <c r="G62" s="336">
        <f t="shared" si="0"/>
        <v>100.76512068965518</v>
      </c>
      <c r="H62" s="341"/>
      <c r="I62" s="92">
        <v>3150000</v>
      </c>
      <c r="J62" s="92">
        <v>3150000</v>
      </c>
      <c r="K62" s="92">
        <v>3584604.1600000001</v>
      </c>
      <c r="L62" s="336">
        <f t="shared" si="1"/>
        <v>113.79695746031746</v>
      </c>
      <c r="M62" s="341"/>
    </row>
    <row r="63" spans="1:13" ht="66.75" customHeight="1" x14ac:dyDescent="0.2">
      <c r="A63" s="103" t="s">
        <v>509</v>
      </c>
      <c r="B63" s="103" t="s">
        <v>594</v>
      </c>
      <c r="C63" s="104" t="s">
        <v>363</v>
      </c>
      <c r="D63" s="92">
        <v>1000</v>
      </c>
      <c r="E63" s="92">
        <v>1000</v>
      </c>
      <c r="F63" s="92">
        <v>120</v>
      </c>
      <c r="G63" s="336">
        <f t="shared" si="0"/>
        <v>12</v>
      </c>
      <c r="H63" s="341"/>
      <c r="I63" s="92">
        <v>500</v>
      </c>
      <c r="J63" s="92">
        <v>500</v>
      </c>
      <c r="K63" s="92">
        <v>0</v>
      </c>
      <c r="L63" s="336">
        <f t="shared" si="1"/>
        <v>0</v>
      </c>
      <c r="M63" s="341"/>
    </row>
    <row r="64" spans="1:13" ht="65.25" customHeight="1" x14ac:dyDescent="0.2">
      <c r="A64" s="103" t="s">
        <v>509</v>
      </c>
      <c r="B64" s="103" t="s">
        <v>595</v>
      </c>
      <c r="C64" s="104" t="s">
        <v>596</v>
      </c>
      <c r="D64" s="92">
        <v>35000</v>
      </c>
      <c r="E64" s="92">
        <v>35000</v>
      </c>
      <c r="F64" s="92">
        <v>53833.24</v>
      </c>
      <c r="G64" s="336">
        <f t="shared" si="0"/>
        <v>153.80925714285715</v>
      </c>
      <c r="H64" s="341"/>
      <c r="I64" s="92">
        <v>55000</v>
      </c>
      <c r="J64" s="92">
        <v>55000</v>
      </c>
      <c r="K64" s="92">
        <v>180522.72</v>
      </c>
      <c r="L64" s="336">
        <f t="shared" si="1"/>
        <v>328.22312727272725</v>
      </c>
      <c r="M64" s="341"/>
    </row>
    <row r="65" spans="1:13" ht="88.5" customHeight="1" x14ac:dyDescent="0.2">
      <c r="A65" s="103" t="s">
        <v>509</v>
      </c>
      <c r="B65" s="103" t="s">
        <v>597</v>
      </c>
      <c r="C65" s="104" t="s">
        <v>598</v>
      </c>
      <c r="D65" s="92">
        <v>35000</v>
      </c>
      <c r="E65" s="92">
        <v>35000</v>
      </c>
      <c r="F65" s="92">
        <v>53833.24</v>
      </c>
      <c r="G65" s="336">
        <f t="shared" si="0"/>
        <v>153.80925714285715</v>
      </c>
      <c r="H65" s="341"/>
      <c r="I65" s="92">
        <v>55000</v>
      </c>
      <c r="J65" s="92">
        <v>55000</v>
      </c>
      <c r="K65" s="92">
        <v>180522.72</v>
      </c>
      <c r="L65" s="336">
        <f t="shared" si="1"/>
        <v>328.22312727272725</v>
      </c>
      <c r="M65" s="341"/>
    </row>
    <row r="66" spans="1:13" x14ac:dyDescent="0.2">
      <c r="A66" s="103" t="s">
        <v>509</v>
      </c>
      <c r="B66" s="103" t="s">
        <v>599</v>
      </c>
      <c r="C66" s="104" t="s">
        <v>203</v>
      </c>
      <c r="D66" s="92">
        <v>2500</v>
      </c>
      <c r="E66" s="92">
        <v>2500</v>
      </c>
      <c r="F66" s="92">
        <v>7450.76</v>
      </c>
      <c r="G66" s="336">
        <f t="shared" si="0"/>
        <v>298.03040000000004</v>
      </c>
      <c r="H66" s="341"/>
      <c r="I66" s="92">
        <v>8300</v>
      </c>
      <c r="J66" s="92">
        <v>8300</v>
      </c>
      <c r="K66" s="92">
        <v>181.46</v>
      </c>
      <c r="L66" s="336">
        <f t="shared" si="1"/>
        <v>2.1862650602409639</v>
      </c>
      <c r="M66" s="341"/>
    </row>
    <row r="67" spans="1:13" ht="84" customHeight="1" x14ac:dyDescent="0.2">
      <c r="A67" s="103" t="s">
        <v>509</v>
      </c>
      <c r="B67" s="103" t="s">
        <v>600</v>
      </c>
      <c r="C67" s="104" t="s">
        <v>601</v>
      </c>
      <c r="D67" s="92">
        <v>500</v>
      </c>
      <c r="E67" s="92">
        <v>500</v>
      </c>
      <c r="F67" s="92">
        <v>276.76</v>
      </c>
      <c r="G67" s="336">
        <f t="shared" si="0"/>
        <v>55.352000000000004</v>
      </c>
      <c r="H67" s="341"/>
      <c r="I67" s="92">
        <v>300</v>
      </c>
      <c r="J67" s="92">
        <v>300</v>
      </c>
      <c r="K67" s="92">
        <v>147.46</v>
      </c>
      <c r="L67" s="336">
        <f t="shared" si="1"/>
        <v>49.153333333333336</v>
      </c>
      <c r="M67" s="341"/>
    </row>
    <row r="68" spans="1:13" ht="72" customHeight="1" x14ac:dyDescent="0.2">
      <c r="A68" s="103" t="s">
        <v>509</v>
      </c>
      <c r="B68" s="103" t="s">
        <v>602</v>
      </c>
      <c r="C68" s="104" t="s">
        <v>324</v>
      </c>
      <c r="D68" s="92">
        <v>2000</v>
      </c>
      <c r="E68" s="92">
        <v>2000</v>
      </c>
      <c r="F68" s="92">
        <v>7174</v>
      </c>
      <c r="G68" s="336">
        <f t="shared" si="0"/>
        <v>358.70000000000005</v>
      </c>
      <c r="H68" s="341"/>
      <c r="I68" s="92">
        <v>8000</v>
      </c>
      <c r="J68" s="92">
        <v>8000</v>
      </c>
      <c r="K68" s="92">
        <v>34</v>
      </c>
      <c r="L68" s="336">
        <f t="shared" si="1"/>
        <v>0.42500000000000004</v>
      </c>
      <c r="M68" s="341"/>
    </row>
    <row r="69" spans="1:13" x14ac:dyDescent="0.2">
      <c r="A69" s="103" t="s">
        <v>509</v>
      </c>
      <c r="B69" s="103" t="s">
        <v>603</v>
      </c>
      <c r="C69" s="104" t="s">
        <v>604</v>
      </c>
      <c r="D69" s="92">
        <v>38000</v>
      </c>
      <c r="E69" s="92">
        <v>38000</v>
      </c>
      <c r="F69" s="92">
        <v>40685.93</v>
      </c>
      <c r="G69" s="336">
        <f t="shared" si="0"/>
        <v>107.06823684210526</v>
      </c>
      <c r="H69" s="341"/>
      <c r="I69" s="92">
        <v>232000</v>
      </c>
      <c r="J69" s="92">
        <v>232000</v>
      </c>
      <c r="K69" s="92">
        <v>360885.73</v>
      </c>
      <c r="L69" s="336">
        <f t="shared" si="1"/>
        <v>155.55419396551724</v>
      </c>
      <c r="M69" s="341"/>
    </row>
    <row r="70" spans="1:13" x14ac:dyDescent="0.2">
      <c r="A70" s="103" t="s">
        <v>509</v>
      </c>
      <c r="B70" s="103" t="s">
        <v>605</v>
      </c>
      <c r="C70" s="104" t="s">
        <v>35</v>
      </c>
      <c r="D70" s="92">
        <v>38000</v>
      </c>
      <c r="E70" s="92">
        <v>38000</v>
      </c>
      <c r="F70" s="92">
        <v>40685.93</v>
      </c>
      <c r="G70" s="336">
        <f t="shared" si="0"/>
        <v>107.06823684210526</v>
      </c>
      <c r="H70" s="341"/>
      <c r="I70" s="92">
        <v>232000</v>
      </c>
      <c r="J70" s="92">
        <v>232000</v>
      </c>
      <c r="K70" s="92">
        <v>360885.73</v>
      </c>
      <c r="L70" s="336">
        <f t="shared" si="1"/>
        <v>155.55419396551724</v>
      </c>
      <c r="M70" s="341"/>
    </row>
    <row r="71" spans="1:13" x14ac:dyDescent="0.2">
      <c r="A71" s="103" t="s">
        <v>509</v>
      </c>
      <c r="B71" s="103" t="s">
        <v>606</v>
      </c>
      <c r="C71" s="104" t="s">
        <v>35</v>
      </c>
      <c r="D71" s="92">
        <v>38000</v>
      </c>
      <c r="E71" s="92">
        <v>38000</v>
      </c>
      <c r="F71" s="92">
        <v>40685.93</v>
      </c>
      <c r="G71" s="336">
        <f t="shared" si="0"/>
        <v>107.06823684210526</v>
      </c>
      <c r="H71" s="341"/>
      <c r="I71" s="92">
        <v>232000</v>
      </c>
      <c r="J71" s="92">
        <v>232000</v>
      </c>
      <c r="K71" s="92">
        <v>360885.73</v>
      </c>
      <c r="L71" s="336">
        <f t="shared" si="1"/>
        <v>155.55419396551724</v>
      </c>
      <c r="M71" s="341"/>
    </row>
    <row r="72" spans="1:13" ht="25.5" x14ac:dyDescent="0.2">
      <c r="A72" s="103" t="s">
        <v>509</v>
      </c>
      <c r="B72" s="103" t="s">
        <v>607</v>
      </c>
      <c r="C72" s="104" t="s">
        <v>608</v>
      </c>
      <c r="D72" s="92">
        <v>5465053.9100000001</v>
      </c>
      <c r="E72" s="92">
        <v>5465053.9100000011</v>
      </c>
      <c r="F72" s="92">
        <v>5850004.5999999996</v>
      </c>
      <c r="G72" s="336">
        <f t="shared" ref="G72:G110" si="2">IF(E72=0,0,F72/E72*100)</f>
        <v>107.04385896899595</v>
      </c>
      <c r="H72" s="341"/>
      <c r="I72" s="92">
        <v>10777385.609999999</v>
      </c>
      <c r="J72" s="92">
        <v>10777385.609999999</v>
      </c>
      <c r="K72" s="92">
        <v>10280493.620000001</v>
      </c>
      <c r="L72" s="336">
        <f t="shared" ref="L72:L110" si="3">IF(J72=0,0,K72/J72*100)</f>
        <v>95.389494187357016</v>
      </c>
      <c r="M72" s="341"/>
    </row>
    <row r="73" spans="1:13" ht="57.75" customHeight="1" x14ac:dyDescent="0.2">
      <c r="A73" s="103" t="s">
        <v>509</v>
      </c>
      <c r="B73" s="103" t="s">
        <v>609</v>
      </c>
      <c r="C73" s="104" t="s">
        <v>610</v>
      </c>
      <c r="D73" s="92">
        <v>1973268.1</v>
      </c>
      <c r="E73" s="92">
        <v>1973268.1</v>
      </c>
      <c r="F73" s="92">
        <v>1173527.8899999999</v>
      </c>
      <c r="G73" s="336">
        <f t="shared" si="2"/>
        <v>59.471284717976225</v>
      </c>
      <c r="H73" s="341"/>
      <c r="I73" s="92">
        <v>1370056</v>
      </c>
      <c r="J73" s="92">
        <v>1370056</v>
      </c>
      <c r="K73" s="92">
        <v>1175412.3800000001</v>
      </c>
      <c r="L73" s="336">
        <f t="shared" si="3"/>
        <v>85.793017219734097</v>
      </c>
      <c r="M73" s="341"/>
    </row>
    <row r="74" spans="1:13" ht="50.25" customHeight="1" x14ac:dyDescent="0.2">
      <c r="A74" s="103" t="s">
        <v>509</v>
      </c>
      <c r="B74" s="103" t="s">
        <v>611</v>
      </c>
      <c r="C74" s="104" t="s">
        <v>612</v>
      </c>
      <c r="D74" s="92">
        <v>1933380</v>
      </c>
      <c r="E74" s="92">
        <v>1933380</v>
      </c>
      <c r="F74" s="92">
        <v>1132113.25</v>
      </c>
      <c r="G74" s="336">
        <f t="shared" si="2"/>
        <v>58.556168471795509</v>
      </c>
      <c r="H74" s="341"/>
      <c r="I74" s="92">
        <v>1345051</v>
      </c>
      <c r="J74" s="92">
        <v>1345051</v>
      </c>
      <c r="K74" s="92">
        <v>1155918.3500000001</v>
      </c>
      <c r="L74" s="336">
        <f t="shared" si="3"/>
        <v>85.938626119009626</v>
      </c>
      <c r="M74" s="341"/>
    </row>
    <row r="75" spans="1:13" ht="77.25" customHeight="1" x14ac:dyDescent="0.2">
      <c r="A75" s="103" t="s">
        <v>509</v>
      </c>
      <c r="B75" s="103" t="s">
        <v>613</v>
      </c>
      <c r="C75" s="104" t="s">
        <v>208</v>
      </c>
      <c r="D75" s="92">
        <v>21047.599999999999</v>
      </c>
      <c r="E75" s="92">
        <v>21047.599999999999</v>
      </c>
      <c r="F75" s="92">
        <v>22574.14</v>
      </c>
      <c r="G75" s="336">
        <f t="shared" si="2"/>
        <v>107.2527984188221</v>
      </c>
      <c r="H75" s="341"/>
      <c r="I75" s="92">
        <v>20000</v>
      </c>
      <c r="J75" s="92">
        <v>20000</v>
      </c>
      <c r="K75" s="92">
        <v>14489.03</v>
      </c>
      <c r="L75" s="336">
        <f t="shared" si="3"/>
        <v>72.445149999999998</v>
      </c>
      <c r="M75" s="341"/>
    </row>
    <row r="76" spans="1:13" ht="58.5" customHeight="1" x14ac:dyDescent="0.2">
      <c r="A76" s="103" t="s">
        <v>509</v>
      </c>
      <c r="B76" s="103" t="s">
        <v>614</v>
      </c>
      <c r="C76" s="104" t="s">
        <v>410</v>
      </c>
      <c r="D76" s="92">
        <v>18840.5</v>
      </c>
      <c r="E76" s="92">
        <v>18840.5</v>
      </c>
      <c r="F76" s="92">
        <v>18840.5</v>
      </c>
      <c r="G76" s="336">
        <f t="shared" si="2"/>
        <v>100</v>
      </c>
      <c r="H76" s="341"/>
      <c r="I76" s="92">
        <v>5005</v>
      </c>
      <c r="J76" s="92">
        <v>5005</v>
      </c>
      <c r="K76" s="92">
        <v>5005</v>
      </c>
      <c r="L76" s="336">
        <f t="shared" si="3"/>
        <v>100</v>
      </c>
      <c r="M76" s="341"/>
    </row>
    <row r="77" spans="1:13" ht="53.25" customHeight="1" x14ac:dyDescent="0.2">
      <c r="A77" s="103" t="s">
        <v>509</v>
      </c>
      <c r="B77" s="103" t="s">
        <v>615</v>
      </c>
      <c r="C77" s="104" t="s">
        <v>36</v>
      </c>
      <c r="D77" s="92">
        <v>3491785.8099999996</v>
      </c>
      <c r="E77" s="92">
        <v>3491785.81</v>
      </c>
      <c r="F77" s="92">
        <v>4676476.71</v>
      </c>
      <c r="G77" s="336">
        <f t="shared" si="2"/>
        <v>133.92793729235072</v>
      </c>
      <c r="H77" s="341"/>
      <c r="I77" s="92">
        <v>9407329.6099999994</v>
      </c>
      <c r="J77" s="92">
        <v>9407329.6099999994</v>
      </c>
      <c r="K77" s="92">
        <v>9105081.2400000002</v>
      </c>
      <c r="L77" s="336">
        <f t="shared" si="3"/>
        <v>96.787097055909371</v>
      </c>
      <c r="M77" s="341"/>
    </row>
    <row r="78" spans="1:13" ht="25.5" x14ac:dyDescent="0.2">
      <c r="A78" s="103" t="s">
        <v>509</v>
      </c>
      <c r="B78" s="103" t="s">
        <v>616</v>
      </c>
      <c r="C78" s="104" t="s">
        <v>617</v>
      </c>
      <c r="D78" s="92">
        <v>3311945.4499999997</v>
      </c>
      <c r="E78" s="92">
        <v>3311945.45</v>
      </c>
      <c r="F78" s="92">
        <v>4518508.68</v>
      </c>
      <c r="G78" s="336">
        <f t="shared" si="2"/>
        <v>136.43064924272829</v>
      </c>
      <c r="H78" s="341"/>
      <c r="I78" s="92">
        <v>1663127.16</v>
      </c>
      <c r="J78" s="92">
        <v>1663127.16</v>
      </c>
      <c r="K78" s="92">
        <v>1371789.99</v>
      </c>
      <c r="L78" s="336">
        <f t="shared" si="3"/>
        <v>82.482567959505886</v>
      </c>
      <c r="M78" s="341"/>
    </row>
    <row r="79" spans="1:13" ht="140.25" customHeight="1" x14ac:dyDescent="0.2">
      <c r="A79" s="103" t="s">
        <v>509</v>
      </c>
      <c r="B79" s="103" t="s">
        <v>618</v>
      </c>
      <c r="C79" s="104" t="s">
        <v>210</v>
      </c>
      <c r="D79" s="92">
        <v>179840.36</v>
      </c>
      <c r="E79" s="92">
        <v>179840.36</v>
      </c>
      <c r="F79" s="92">
        <v>157968.03</v>
      </c>
      <c r="G79" s="336">
        <f t="shared" si="2"/>
        <v>87.837919141176101</v>
      </c>
      <c r="H79" s="341"/>
      <c r="I79" s="92">
        <v>7744202.4500000002</v>
      </c>
      <c r="J79" s="92">
        <v>7744202.4500000002</v>
      </c>
      <c r="K79" s="92">
        <v>7733291.25</v>
      </c>
      <c r="L79" s="336">
        <f t="shared" si="3"/>
        <v>99.859104923064095</v>
      </c>
      <c r="M79" s="341"/>
    </row>
    <row r="80" spans="1:13" ht="25.5" x14ac:dyDescent="0.2">
      <c r="A80" s="103" t="s">
        <v>509</v>
      </c>
      <c r="B80" s="103" t="s">
        <v>619</v>
      </c>
      <c r="C80" s="104" t="s">
        <v>211</v>
      </c>
      <c r="D80" s="92">
        <v>800000</v>
      </c>
      <c r="E80" s="92">
        <v>800000</v>
      </c>
      <c r="F80" s="92">
        <v>728751.73</v>
      </c>
      <c r="G80" s="336">
        <f t="shared" si="2"/>
        <v>91.093966250000008</v>
      </c>
      <c r="H80" s="341"/>
      <c r="I80" s="92">
        <v>10143978</v>
      </c>
      <c r="J80" s="92">
        <v>10143978</v>
      </c>
      <c r="K80" s="92">
        <v>7936612.1299999999</v>
      </c>
      <c r="L80" s="336">
        <f t="shared" si="3"/>
        <v>78.239642574145961</v>
      </c>
      <c r="M80" s="341"/>
    </row>
    <row r="81" spans="1:13" ht="25.5" x14ac:dyDescent="0.2">
      <c r="A81" s="103" t="s">
        <v>509</v>
      </c>
      <c r="B81" s="103" t="s">
        <v>620</v>
      </c>
      <c r="C81" s="104" t="s">
        <v>621</v>
      </c>
      <c r="D81" s="92">
        <v>800000</v>
      </c>
      <c r="E81" s="92">
        <v>800000</v>
      </c>
      <c r="F81" s="92">
        <v>728751.73</v>
      </c>
      <c r="G81" s="336">
        <f t="shared" si="2"/>
        <v>91.093966250000008</v>
      </c>
      <c r="H81" s="341"/>
      <c r="I81" s="92">
        <v>10143978</v>
      </c>
      <c r="J81" s="92">
        <v>10143978</v>
      </c>
      <c r="K81" s="92">
        <v>7936612.1299999999</v>
      </c>
      <c r="L81" s="336">
        <f t="shared" si="3"/>
        <v>78.239642574145961</v>
      </c>
      <c r="M81" s="341"/>
    </row>
    <row r="82" spans="1:13" x14ac:dyDescent="0.2">
      <c r="A82" s="103" t="s">
        <v>509</v>
      </c>
      <c r="B82" s="103" t="s">
        <v>622</v>
      </c>
      <c r="C82" s="104" t="s">
        <v>623</v>
      </c>
      <c r="D82" s="92">
        <v>800000</v>
      </c>
      <c r="E82" s="92">
        <v>800000</v>
      </c>
      <c r="F82" s="92">
        <v>728751.73</v>
      </c>
      <c r="G82" s="336">
        <f t="shared" si="2"/>
        <v>91.093966250000008</v>
      </c>
      <c r="H82" s="341"/>
      <c r="I82" s="92">
        <v>10143978</v>
      </c>
      <c r="J82" s="92">
        <v>10143978</v>
      </c>
      <c r="K82" s="92">
        <v>7936612.1299999999</v>
      </c>
      <c r="L82" s="336">
        <f t="shared" si="3"/>
        <v>78.239642574145961</v>
      </c>
      <c r="M82" s="341"/>
    </row>
    <row r="83" spans="1:13" ht="99" customHeight="1" x14ac:dyDescent="0.2">
      <c r="A83" s="103" t="s">
        <v>509</v>
      </c>
      <c r="B83" s="103" t="s">
        <v>624</v>
      </c>
      <c r="C83" s="104" t="s">
        <v>214</v>
      </c>
      <c r="D83" s="92">
        <v>800000</v>
      </c>
      <c r="E83" s="92">
        <v>800000</v>
      </c>
      <c r="F83" s="92">
        <v>12300</v>
      </c>
      <c r="G83" s="336">
        <f t="shared" si="2"/>
        <v>1.5375000000000001</v>
      </c>
      <c r="H83" s="341"/>
      <c r="I83" s="92">
        <v>10000000</v>
      </c>
      <c r="J83" s="92">
        <v>10000000</v>
      </c>
      <c r="K83" s="92">
        <v>7782349</v>
      </c>
      <c r="L83" s="336">
        <f t="shared" si="3"/>
        <v>77.823489999999993</v>
      </c>
      <c r="M83" s="341"/>
    </row>
    <row r="84" spans="1:13" ht="103.5" customHeight="1" x14ac:dyDescent="0.2">
      <c r="A84" s="103" t="s">
        <v>509</v>
      </c>
      <c r="B84" s="103" t="s">
        <v>625</v>
      </c>
      <c r="C84" s="104" t="s">
        <v>332</v>
      </c>
      <c r="D84" s="92">
        <v>0</v>
      </c>
      <c r="E84" s="92">
        <v>0</v>
      </c>
      <c r="F84" s="92">
        <v>716451.73</v>
      </c>
      <c r="G84" s="336">
        <f t="shared" si="2"/>
        <v>0</v>
      </c>
      <c r="H84" s="341"/>
      <c r="I84" s="92">
        <v>143978</v>
      </c>
      <c r="J84" s="92">
        <v>143978</v>
      </c>
      <c r="K84" s="92">
        <v>154263.13</v>
      </c>
      <c r="L84" s="336">
        <f t="shared" si="3"/>
        <v>107.14354276347775</v>
      </c>
      <c r="M84" s="341"/>
    </row>
    <row r="85" spans="1:13" x14ac:dyDescent="0.2">
      <c r="A85" s="103" t="s">
        <v>509</v>
      </c>
      <c r="B85" s="103" t="s">
        <v>626</v>
      </c>
      <c r="C85" s="104" t="s">
        <v>149</v>
      </c>
      <c r="D85" s="92">
        <v>74001217</v>
      </c>
      <c r="E85" s="92">
        <v>74001217</v>
      </c>
      <c r="F85" s="92">
        <v>73613047</v>
      </c>
      <c r="G85" s="336">
        <f t="shared" si="2"/>
        <v>99.475454572591687</v>
      </c>
      <c r="H85" s="341"/>
      <c r="I85" s="92">
        <v>86192401</v>
      </c>
      <c r="J85" s="92">
        <v>86192401</v>
      </c>
      <c r="K85" s="92">
        <v>85247625.540000007</v>
      </c>
      <c r="L85" s="336">
        <f t="shared" si="3"/>
        <v>98.903876154929264</v>
      </c>
      <c r="M85" s="341"/>
    </row>
    <row r="86" spans="1:13" ht="25.5" x14ac:dyDescent="0.2">
      <c r="A86" s="103" t="s">
        <v>509</v>
      </c>
      <c r="B86" s="103" t="s">
        <v>627</v>
      </c>
      <c r="C86" s="104" t="s">
        <v>150</v>
      </c>
      <c r="D86" s="92">
        <v>74001217</v>
      </c>
      <c r="E86" s="92">
        <v>74001217</v>
      </c>
      <c r="F86" s="92">
        <v>73613047</v>
      </c>
      <c r="G86" s="336">
        <f t="shared" si="2"/>
        <v>99.475454572591687</v>
      </c>
      <c r="H86" s="341"/>
      <c r="I86" s="92">
        <v>86192401</v>
      </c>
      <c r="J86" s="92">
        <v>86192401</v>
      </c>
      <c r="K86" s="92">
        <v>85247625.540000007</v>
      </c>
      <c r="L86" s="336">
        <f t="shared" si="3"/>
        <v>98.903876154929264</v>
      </c>
      <c r="M86" s="341"/>
    </row>
    <row r="87" spans="1:13" ht="36" customHeight="1" x14ac:dyDescent="0.2">
      <c r="A87" s="103" t="s">
        <v>509</v>
      </c>
      <c r="B87" s="103" t="s">
        <v>628</v>
      </c>
      <c r="C87" s="104" t="s">
        <v>151</v>
      </c>
      <c r="D87" s="92">
        <v>18517400</v>
      </c>
      <c r="E87" s="92">
        <v>18517400</v>
      </c>
      <c r="F87" s="92">
        <v>18517400</v>
      </c>
      <c r="G87" s="336">
        <f t="shared" si="2"/>
        <v>100</v>
      </c>
      <c r="H87" s="341"/>
      <c r="I87" s="92">
        <v>18828800</v>
      </c>
      <c r="J87" s="92">
        <v>18828800</v>
      </c>
      <c r="K87" s="92">
        <v>18828800</v>
      </c>
      <c r="L87" s="336">
        <f t="shared" si="3"/>
        <v>100</v>
      </c>
      <c r="M87" s="341"/>
    </row>
    <row r="88" spans="1:13" x14ac:dyDescent="0.2">
      <c r="A88" s="103" t="s">
        <v>509</v>
      </c>
      <c r="B88" s="103" t="s">
        <v>629</v>
      </c>
      <c r="C88" s="104" t="s">
        <v>152</v>
      </c>
      <c r="D88" s="92">
        <v>18517400</v>
      </c>
      <c r="E88" s="92">
        <v>18517400</v>
      </c>
      <c r="F88" s="92">
        <v>18517400</v>
      </c>
      <c r="G88" s="336">
        <f t="shared" si="2"/>
        <v>100</v>
      </c>
      <c r="H88" s="341"/>
      <c r="I88" s="92">
        <v>18828800</v>
      </c>
      <c r="J88" s="92">
        <v>18828800</v>
      </c>
      <c r="K88" s="92">
        <v>18828800</v>
      </c>
      <c r="L88" s="336">
        <f t="shared" si="3"/>
        <v>100</v>
      </c>
      <c r="M88" s="341"/>
    </row>
    <row r="89" spans="1:13" ht="144.75" customHeight="1" x14ac:dyDescent="0.2">
      <c r="A89" s="103" t="s">
        <v>509</v>
      </c>
      <c r="B89" s="103" t="s">
        <v>630</v>
      </c>
      <c r="C89" s="104" t="s">
        <v>631</v>
      </c>
      <c r="D89" s="92">
        <v>0</v>
      </c>
      <c r="E89" s="92">
        <v>0</v>
      </c>
      <c r="F89" s="92">
        <v>0</v>
      </c>
      <c r="G89" s="336">
        <f t="shared" si="2"/>
        <v>0</v>
      </c>
      <c r="H89" s="341"/>
      <c r="I89" s="92">
        <v>0</v>
      </c>
      <c r="J89" s="92">
        <v>0</v>
      </c>
      <c r="K89" s="92">
        <v>0</v>
      </c>
      <c r="L89" s="336">
        <f t="shared" si="3"/>
        <v>0</v>
      </c>
      <c r="M89" s="341"/>
    </row>
    <row r="90" spans="1:13" ht="40.5" customHeight="1" x14ac:dyDescent="0.2">
      <c r="A90" s="103" t="s">
        <v>509</v>
      </c>
      <c r="B90" s="103" t="s">
        <v>632</v>
      </c>
      <c r="C90" s="104" t="s">
        <v>153</v>
      </c>
      <c r="D90" s="92">
        <v>47806400</v>
      </c>
      <c r="E90" s="92">
        <v>47806400</v>
      </c>
      <c r="F90" s="92">
        <v>47420880</v>
      </c>
      <c r="G90" s="336">
        <f t="shared" si="2"/>
        <v>99.193580775795709</v>
      </c>
      <c r="H90" s="341"/>
      <c r="I90" s="92">
        <v>56450100</v>
      </c>
      <c r="J90" s="92">
        <v>56450100</v>
      </c>
      <c r="K90" s="92">
        <v>55505324.539999999</v>
      </c>
      <c r="L90" s="336">
        <f t="shared" si="3"/>
        <v>98.326352902829228</v>
      </c>
      <c r="M90" s="341"/>
    </row>
    <row r="91" spans="1:13" ht="40.5" customHeight="1" x14ac:dyDescent="0.2">
      <c r="A91" s="103" t="s">
        <v>509</v>
      </c>
      <c r="B91" s="103" t="s">
        <v>633</v>
      </c>
      <c r="C91" s="104" t="s">
        <v>456</v>
      </c>
      <c r="D91" s="92">
        <v>0</v>
      </c>
      <c r="E91" s="92">
        <v>0</v>
      </c>
      <c r="F91" s="92">
        <v>0</v>
      </c>
      <c r="G91" s="336">
        <f t="shared" si="2"/>
        <v>0</v>
      </c>
      <c r="H91" s="341"/>
      <c r="I91" s="92">
        <v>662800</v>
      </c>
      <c r="J91" s="92">
        <v>662800</v>
      </c>
      <c r="K91" s="92">
        <v>341057</v>
      </c>
      <c r="L91" s="336">
        <f t="shared" si="3"/>
        <v>51.457000603500305</v>
      </c>
      <c r="M91" s="341"/>
    </row>
    <row r="92" spans="1:13" ht="85.5" customHeight="1" x14ac:dyDescent="0.2">
      <c r="A92" s="103" t="s">
        <v>509</v>
      </c>
      <c r="B92" s="103" t="s">
        <v>634</v>
      </c>
      <c r="C92" s="104" t="s">
        <v>635</v>
      </c>
      <c r="D92" s="92">
        <v>2063000</v>
      </c>
      <c r="E92" s="92">
        <v>2063000</v>
      </c>
      <c r="F92" s="92">
        <v>1677480</v>
      </c>
      <c r="G92" s="336">
        <f t="shared" si="2"/>
        <v>81.312651478429473</v>
      </c>
      <c r="H92" s="341"/>
      <c r="I92" s="92">
        <v>0</v>
      </c>
      <c r="J92" s="92">
        <v>0</v>
      </c>
      <c r="K92" s="92">
        <v>0</v>
      </c>
      <c r="L92" s="336">
        <f t="shared" si="3"/>
        <v>0</v>
      </c>
      <c r="M92" s="341"/>
    </row>
    <row r="93" spans="1:13" ht="120" customHeight="1" x14ac:dyDescent="0.2">
      <c r="A93" s="103" t="s">
        <v>509</v>
      </c>
      <c r="B93" s="103" t="s">
        <v>636</v>
      </c>
      <c r="C93" s="104" t="s">
        <v>637</v>
      </c>
      <c r="D93" s="92">
        <v>0</v>
      </c>
      <c r="E93" s="92">
        <v>0</v>
      </c>
      <c r="F93" s="92">
        <v>0</v>
      </c>
      <c r="G93" s="336">
        <f t="shared" si="2"/>
        <v>0</v>
      </c>
      <c r="H93" s="341"/>
      <c r="I93" s="92">
        <v>5342500</v>
      </c>
      <c r="J93" s="92">
        <v>5342500</v>
      </c>
      <c r="K93" s="92">
        <v>5010900.33</v>
      </c>
      <c r="L93" s="336">
        <f t="shared" si="3"/>
        <v>93.793174169396352</v>
      </c>
      <c r="M93" s="341"/>
    </row>
    <row r="94" spans="1:13" ht="38.25" x14ac:dyDescent="0.2">
      <c r="A94" s="103" t="s">
        <v>509</v>
      </c>
      <c r="B94" s="103" t="s">
        <v>638</v>
      </c>
      <c r="C94" s="104" t="s">
        <v>639</v>
      </c>
      <c r="D94" s="92">
        <v>44268400</v>
      </c>
      <c r="E94" s="92">
        <v>44268400</v>
      </c>
      <c r="F94" s="92">
        <v>44268400</v>
      </c>
      <c r="G94" s="336">
        <f t="shared" si="2"/>
        <v>100</v>
      </c>
      <c r="H94" s="341"/>
      <c r="I94" s="92">
        <v>44561900</v>
      </c>
      <c r="J94" s="92">
        <v>44561900</v>
      </c>
      <c r="K94" s="92">
        <v>44561900</v>
      </c>
      <c r="L94" s="336">
        <f t="shared" si="3"/>
        <v>100</v>
      </c>
      <c r="M94" s="341"/>
    </row>
    <row r="95" spans="1:13" ht="76.5" x14ac:dyDescent="0.2">
      <c r="A95" s="103" t="s">
        <v>509</v>
      </c>
      <c r="B95" s="103" t="s">
        <v>640</v>
      </c>
      <c r="C95" s="104" t="s">
        <v>457</v>
      </c>
      <c r="D95" s="92">
        <v>0</v>
      </c>
      <c r="E95" s="92">
        <v>0</v>
      </c>
      <c r="F95" s="92">
        <v>0</v>
      </c>
      <c r="G95" s="336">
        <f t="shared" si="2"/>
        <v>0</v>
      </c>
      <c r="H95" s="341"/>
      <c r="I95" s="92">
        <v>129800</v>
      </c>
      <c r="J95" s="92">
        <v>129800</v>
      </c>
      <c r="K95" s="92">
        <v>129800</v>
      </c>
      <c r="L95" s="336">
        <f t="shared" si="3"/>
        <v>100</v>
      </c>
      <c r="M95" s="341"/>
    </row>
    <row r="96" spans="1:13" x14ac:dyDescent="0.2">
      <c r="A96" s="103"/>
      <c r="B96" s="103" t="s">
        <v>641</v>
      </c>
      <c r="C96" s="104"/>
      <c r="D96" s="92">
        <v>1475000</v>
      </c>
      <c r="E96" s="92">
        <v>1475000</v>
      </c>
      <c r="F96" s="92">
        <v>1475000</v>
      </c>
      <c r="G96" s="336">
        <f t="shared" si="2"/>
        <v>100</v>
      </c>
      <c r="H96" s="341"/>
      <c r="I96" s="92">
        <v>0</v>
      </c>
      <c r="J96" s="92">
        <v>0</v>
      </c>
      <c r="K96" s="92">
        <v>0</v>
      </c>
      <c r="L96" s="336">
        <f t="shared" si="3"/>
        <v>0</v>
      </c>
      <c r="M96" s="341"/>
    </row>
    <row r="97" spans="1:13" ht="106.5" customHeight="1" x14ac:dyDescent="0.2">
      <c r="A97" s="103" t="s">
        <v>509</v>
      </c>
      <c r="B97" s="103" t="s">
        <v>642</v>
      </c>
      <c r="C97" s="104" t="s">
        <v>643</v>
      </c>
      <c r="D97" s="92">
        <v>0</v>
      </c>
      <c r="E97" s="92">
        <v>0</v>
      </c>
      <c r="F97" s="92">
        <v>0</v>
      </c>
      <c r="G97" s="336">
        <f t="shared" si="2"/>
        <v>0</v>
      </c>
      <c r="H97" s="341"/>
      <c r="I97" s="92">
        <v>760800</v>
      </c>
      <c r="J97" s="92">
        <v>760800</v>
      </c>
      <c r="K97" s="92">
        <v>757667.7</v>
      </c>
      <c r="L97" s="336">
        <f t="shared" si="3"/>
        <v>99.588288643533119</v>
      </c>
      <c r="M97" s="341"/>
    </row>
    <row r="98" spans="1:13" ht="72.75" customHeight="1" x14ac:dyDescent="0.2">
      <c r="A98" s="103" t="s">
        <v>509</v>
      </c>
      <c r="B98" s="103" t="s">
        <v>644</v>
      </c>
      <c r="C98" s="104" t="s">
        <v>645</v>
      </c>
      <c r="D98" s="92">
        <v>0</v>
      </c>
      <c r="E98" s="92">
        <v>0</v>
      </c>
      <c r="F98" s="92">
        <v>0</v>
      </c>
      <c r="G98" s="336">
        <f t="shared" si="2"/>
        <v>0</v>
      </c>
      <c r="H98" s="341"/>
      <c r="I98" s="92">
        <v>4992300</v>
      </c>
      <c r="J98" s="92">
        <v>4992300</v>
      </c>
      <c r="K98" s="92">
        <v>4703999.51</v>
      </c>
      <c r="L98" s="336">
        <f t="shared" si="3"/>
        <v>94.22509684914769</v>
      </c>
      <c r="M98" s="341"/>
    </row>
    <row r="99" spans="1:13" ht="25.5" x14ac:dyDescent="0.2">
      <c r="A99" s="103" t="s">
        <v>509</v>
      </c>
      <c r="B99" s="103" t="s">
        <v>646</v>
      </c>
      <c r="C99" s="104" t="s">
        <v>216</v>
      </c>
      <c r="D99" s="92">
        <v>1245887</v>
      </c>
      <c r="E99" s="92">
        <v>1245887</v>
      </c>
      <c r="F99" s="92">
        <v>1245887</v>
      </c>
      <c r="G99" s="336">
        <f t="shared" si="2"/>
        <v>100</v>
      </c>
      <c r="H99" s="341"/>
      <c r="I99" s="92">
        <v>1113501</v>
      </c>
      <c r="J99" s="92">
        <v>1113501</v>
      </c>
      <c r="K99" s="92">
        <v>1113501</v>
      </c>
      <c r="L99" s="336">
        <f t="shared" si="3"/>
        <v>100</v>
      </c>
      <c r="M99" s="341"/>
    </row>
    <row r="100" spans="1:13" ht="90.75" customHeight="1" x14ac:dyDescent="0.2">
      <c r="A100" s="103" t="s">
        <v>509</v>
      </c>
      <c r="B100" s="103" t="s">
        <v>647</v>
      </c>
      <c r="C100" s="104" t="s">
        <v>217</v>
      </c>
      <c r="D100" s="92">
        <v>802700</v>
      </c>
      <c r="E100" s="92">
        <v>802700</v>
      </c>
      <c r="F100" s="92">
        <v>802700</v>
      </c>
      <c r="G100" s="336">
        <f t="shared" si="2"/>
        <v>100</v>
      </c>
      <c r="H100" s="341"/>
      <c r="I100" s="92">
        <v>945200</v>
      </c>
      <c r="J100" s="92">
        <v>945200</v>
      </c>
      <c r="K100" s="92">
        <v>945200</v>
      </c>
      <c r="L100" s="336">
        <f t="shared" si="3"/>
        <v>100</v>
      </c>
      <c r="M100" s="341"/>
    </row>
    <row r="101" spans="1:13" ht="30.75" customHeight="1" x14ac:dyDescent="0.2">
      <c r="A101" s="103" t="s">
        <v>509</v>
      </c>
      <c r="B101" s="103" t="s">
        <v>648</v>
      </c>
      <c r="C101" s="104" t="s">
        <v>295</v>
      </c>
      <c r="D101" s="92">
        <v>443187</v>
      </c>
      <c r="E101" s="92">
        <v>443187</v>
      </c>
      <c r="F101" s="92">
        <v>443187</v>
      </c>
      <c r="G101" s="336">
        <f t="shared" si="2"/>
        <v>100</v>
      </c>
      <c r="H101" s="341"/>
      <c r="I101" s="92">
        <v>168301</v>
      </c>
      <c r="J101" s="92">
        <v>168301</v>
      </c>
      <c r="K101" s="92">
        <v>168301</v>
      </c>
      <c r="L101" s="336">
        <f t="shared" si="3"/>
        <v>100</v>
      </c>
      <c r="M101" s="341"/>
    </row>
    <row r="102" spans="1:13" ht="39" customHeight="1" x14ac:dyDescent="0.2">
      <c r="A102" s="103" t="s">
        <v>509</v>
      </c>
      <c r="B102" s="103" t="s">
        <v>649</v>
      </c>
      <c r="C102" s="104" t="s">
        <v>218</v>
      </c>
      <c r="D102" s="92">
        <v>6431530</v>
      </c>
      <c r="E102" s="92">
        <v>6431530</v>
      </c>
      <c r="F102" s="92">
        <v>6428880</v>
      </c>
      <c r="G102" s="336">
        <f t="shared" si="2"/>
        <v>99.958796740433456</v>
      </c>
      <c r="H102" s="341"/>
      <c r="I102" s="92">
        <v>9800000</v>
      </c>
      <c r="J102" s="92">
        <v>9800000</v>
      </c>
      <c r="K102" s="92">
        <v>9800000</v>
      </c>
      <c r="L102" s="336">
        <f t="shared" si="3"/>
        <v>100</v>
      </c>
      <c r="M102" s="341"/>
    </row>
    <row r="103" spans="1:13" ht="66.75" customHeight="1" x14ac:dyDescent="0.2">
      <c r="A103" s="103" t="s">
        <v>509</v>
      </c>
      <c r="B103" s="103" t="s">
        <v>650</v>
      </c>
      <c r="C103" s="104" t="s">
        <v>321</v>
      </c>
      <c r="D103" s="92">
        <v>2666300</v>
      </c>
      <c r="E103" s="92">
        <v>2666300</v>
      </c>
      <c r="F103" s="92">
        <v>2666300</v>
      </c>
      <c r="G103" s="336">
        <f t="shared" si="2"/>
        <v>100</v>
      </c>
      <c r="H103" s="341"/>
      <c r="I103" s="92">
        <v>0</v>
      </c>
      <c r="J103" s="92">
        <v>0</v>
      </c>
      <c r="K103" s="92">
        <v>0</v>
      </c>
      <c r="L103" s="336">
        <f t="shared" si="3"/>
        <v>0</v>
      </c>
      <c r="M103" s="341"/>
    </row>
    <row r="104" spans="1:13" ht="92.25" customHeight="1" x14ac:dyDescent="0.2">
      <c r="A104" s="103" t="s">
        <v>509</v>
      </c>
      <c r="B104" s="103" t="s">
        <v>651</v>
      </c>
      <c r="C104" s="104" t="s">
        <v>49</v>
      </c>
      <c r="D104" s="92">
        <v>105250</v>
      </c>
      <c r="E104" s="92">
        <v>105250</v>
      </c>
      <c r="F104" s="92">
        <v>102900</v>
      </c>
      <c r="G104" s="336">
        <f t="shared" si="2"/>
        <v>97.767220902612834</v>
      </c>
      <c r="H104" s="341"/>
      <c r="I104" s="92">
        <v>0</v>
      </c>
      <c r="J104" s="92">
        <v>0</v>
      </c>
      <c r="K104" s="92">
        <v>0</v>
      </c>
      <c r="L104" s="336">
        <f t="shared" si="3"/>
        <v>0</v>
      </c>
      <c r="M104" s="341"/>
    </row>
    <row r="105" spans="1:13" ht="86.25" customHeight="1" x14ac:dyDescent="0.2">
      <c r="A105" s="103" t="s">
        <v>509</v>
      </c>
      <c r="B105" s="103" t="s">
        <v>652</v>
      </c>
      <c r="C105" s="104" t="s">
        <v>301</v>
      </c>
      <c r="D105" s="92">
        <v>657200</v>
      </c>
      <c r="E105" s="92">
        <v>657200</v>
      </c>
      <c r="F105" s="92">
        <v>656900</v>
      </c>
      <c r="G105" s="336">
        <f t="shared" si="2"/>
        <v>99.954351795496038</v>
      </c>
      <c r="H105" s="341"/>
      <c r="I105" s="92">
        <v>0</v>
      </c>
      <c r="J105" s="92">
        <v>0</v>
      </c>
      <c r="K105" s="92">
        <v>0</v>
      </c>
      <c r="L105" s="336">
        <f t="shared" si="3"/>
        <v>0</v>
      </c>
      <c r="M105" s="341"/>
    </row>
    <row r="106" spans="1:13" ht="92.25" customHeight="1" x14ac:dyDescent="0.2">
      <c r="A106" s="103" t="s">
        <v>509</v>
      </c>
      <c r="B106" s="103" t="s">
        <v>653</v>
      </c>
      <c r="C106" s="104" t="s">
        <v>322</v>
      </c>
      <c r="D106" s="92">
        <v>2780</v>
      </c>
      <c r="E106" s="92">
        <v>2780</v>
      </c>
      <c r="F106" s="92">
        <v>2780</v>
      </c>
      <c r="G106" s="336">
        <f t="shared" si="2"/>
        <v>100</v>
      </c>
      <c r="H106" s="341"/>
      <c r="I106" s="92">
        <v>0</v>
      </c>
      <c r="J106" s="92">
        <v>0</v>
      </c>
      <c r="K106" s="92">
        <v>0</v>
      </c>
      <c r="L106" s="336">
        <f t="shared" si="3"/>
        <v>0</v>
      </c>
      <c r="M106" s="341"/>
    </row>
    <row r="107" spans="1:13" ht="71.25" customHeight="1" x14ac:dyDescent="0.2">
      <c r="A107" s="103" t="s">
        <v>509</v>
      </c>
      <c r="B107" s="103" t="s">
        <v>654</v>
      </c>
      <c r="C107" s="104" t="s">
        <v>655</v>
      </c>
      <c r="D107" s="92">
        <v>3000000</v>
      </c>
      <c r="E107" s="92">
        <v>3000000</v>
      </c>
      <c r="F107" s="92">
        <v>3000000</v>
      </c>
      <c r="G107" s="336">
        <f t="shared" si="2"/>
        <v>100</v>
      </c>
      <c r="H107" s="341"/>
      <c r="I107" s="92">
        <v>9800000</v>
      </c>
      <c r="J107" s="92">
        <v>9800000</v>
      </c>
      <c r="K107" s="92">
        <v>9800000</v>
      </c>
      <c r="L107" s="336">
        <f t="shared" si="3"/>
        <v>100</v>
      </c>
      <c r="M107" s="341"/>
    </row>
    <row r="108" spans="1:13" ht="25.5" x14ac:dyDescent="0.2">
      <c r="A108" s="103" t="s">
        <v>509</v>
      </c>
      <c r="B108" s="103" t="s">
        <v>656</v>
      </c>
      <c r="C108" s="104" t="s">
        <v>154</v>
      </c>
      <c r="D108" s="92">
        <v>0</v>
      </c>
      <c r="E108" s="92">
        <v>0</v>
      </c>
      <c r="F108" s="92">
        <v>0</v>
      </c>
      <c r="G108" s="336">
        <f t="shared" si="2"/>
        <v>0</v>
      </c>
      <c r="H108" s="341"/>
      <c r="I108" s="92">
        <v>0</v>
      </c>
      <c r="J108" s="92">
        <v>0</v>
      </c>
      <c r="K108" s="92">
        <v>0</v>
      </c>
      <c r="L108" s="336">
        <f t="shared" si="3"/>
        <v>0</v>
      </c>
      <c r="M108" s="341"/>
    </row>
    <row r="109" spans="1:13" ht="25.5" x14ac:dyDescent="0.2">
      <c r="A109" s="103"/>
      <c r="B109" s="103" t="s">
        <v>462</v>
      </c>
      <c r="C109" s="104" t="s">
        <v>657</v>
      </c>
      <c r="D109" s="92">
        <v>45484253.910000004</v>
      </c>
      <c r="E109" s="92">
        <v>45484253.910000004</v>
      </c>
      <c r="F109" s="92">
        <v>46452486.449999996</v>
      </c>
      <c r="G109" s="336">
        <f t="shared" si="2"/>
        <v>102.12872028618045</v>
      </c>
      <c r="H109" s="341"/>
      <c r="I109" s="92">
        <v>76147063.609999999</v>
      </c>
      <c r="J109" s="92">
        <v>76147063.609999999</v>
      </c>
      <c r="K109" s="92">
        <v>77600561.570000023</v>
      </c>
      <c r="L109" s="336">
        <f t="shared" si="3"/>
        <v>101.90880368998121</v>
      </c>
      <c r="M109" s="341"/>
    </row>
    <row r="110" spans="1:13" x14ac:dyDescent="0.2">
      <c r="A110" s="103"/>
      <c r="B110" s="103" t="s">
        <v>462</v>
      </c>
      <c r="C110" s="104" t="s">
        <v>658</v>
      </c>
      <c r="D110" s="92">
        <v>119485470.91</v>
      </c>
      <c r="E110" s="92">
        <v>119485470.91</v>
      </c>
      <c r="F110" s="92">
        <v>120065533.44999999</v>
      </c>
      <c r="G110" s="336">
        <f t="shared" si="2"/>
        <v>100.48546700747987</v>
      </c>
      <c r="H110" s="341"/>
      <c r="I110" s="92">
        <v>162339464.61000001</v>
      </c>
      <c r="J110" s="92">
        <v>162339464.61000001</v>
      </c>
      <c r="K110" s="92">
        <v>162848187.11000001</v>
      </c>
      <c r="L110" s="336">
        <f t="shared" si="3"/>
        <v>100.31336958097165</v>
      </c>
      <c r="M110" s="341"/>
    </row>
    <row r="111" spans="1:13" x14ac:dyDescent="0.2">
      <c r="A111" s="330"/>
      <c r="B111" s="330"/>
      <c r="C111" s="6"/>
      <c r="D111" s="331"/>
      <c r="E111" s="331"/>
      <c r="F111" s="331"/>
      <c r="G111" s="331"/>
      <c r="H111" s="331"/>
      <c r="I111" s="331"/>
      <c r="J111" s="331"/>
      <c r="K111" s="331"/>
      <c r="L111" s="331"/>
      <c r="M111" s="331"/>
    </row>
    <row r="112" spans="1:13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</sheetData>
  <mergeCells count="7">
    <mergeCell ref="A1:M1"/>
    <mergeCell ref="A3:M3"/>
    <mergeCell ref="A5:A6"/>
    <mergeCell ref="B5:B6"/>
    <mergeCell ref="C5:C6"/>
    <mergeCell ref="D5:G5"/>
    <mergeCell ref="I5:L5"/>
  </mergeCells>
  <conditionalFormatting sqref="A8:A110">
    <cfRule type="expression" dxfId="28" priority="1" stopIfTrue="1">
      <formula>XFD8=1</formula>
    </cfRule>
  </conditionalFormatting>
  <conditionalFormatting sqref="B8:B110">
    <cfRule type="expression" dxfId="27" priority="2" stopIfTrue="1">
      <formula>XFD8=1</formula>
    </cfRule>
  </conditionalFormatting>
  <conditionalFormatting sqref="C8:C110">
    <cfRule type="expression" dxfId="26" priority="3" stopIfTrue="1">
      <formula>XFD8=1</formula>
    </cfRule>
  </conditionalFormatting>
  <conditionalFormatting sqref="D8:D110">
    <cfRule type="expression" dxfId="25" priority="4" stopIfTrue="1">
      <formula>XFD8=1</formula>
    </cfRule>
  </conditionalFormatting>
  <conditionalFormatting sqref="E8:E110">
    <cfRule type="expression" dxfId="24" priority="5" stopIfTrue="1">
      <formula>XFD8=1</formula>
    </cfRule>
  </conditionalFormatting>
  <conditionalFormatting sqref="F8:F110">
    <cfRule type="expression" dxfId="23" priority="6" stopIfTrue="1">
      <formula>XFD8=1</formula>
    </cfRule>
  </conditionalFormatting>
  <conditionalFormatting sqref="G8:G110">
    <cfRule type="expression" dxfId="22" priority="7" stopIfTrue="1">
      <formula>XFD8=1</formula>
    </cfRule>
  </conditionalFormatting>
  <conditionalFormatting sqref="H8:H110">
    <cfRule type="expression" dxfId="21" priority="8" stopIfTrue="1">
      <formula>XFD8=1</formula>
    </cfRule>
  </conditionalFormatting>
  <conditionalFormatting sqref="I8:I110">
    <cfRule type="expression" dxfId="20" priority="9" stopIfTrue="1">
      <formula>XFD8=1</formula>
    </cfRule>
  </conditionalFormatting>
  <conditionalFormatting sqref="J8:J110">
    <cfRule type="expression" dxfId="19" priority="10" stopIfTrue="1">
      <formula>XFD8=1</formula>
    </cfRule>
  </conditionalFormatting>
  <conditionalFormatting sqref="K8:K110">
    <cfRule type="expression" dxfId="18" priority="11" stopIfTrue="1">
      <formula>XFD8=1</formula>
    </cfRule>
  </conditionalFormatting>
  <conditionalFormatting sqref="L8:L110">
    <cfRule type="expression" dxfId="17" priority="12" stopIfTrue="1">
      <formula>XFD8=1</formula>
    </cfRule>
  </conditionalFormatting>
  <conditionalFormatting sqref="M8:M110">
    <cfRule type="expression" dxfId="16" priority="13" stopIfTrue="1">
      <formula>XFD8=1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/>
  <dimension ref="A1:Q181"/>
  <sheetViews>
    <sheetView showZeros="0" zoomScale="89" zoomScaleNormal="89" workbookViewId="0">
      <pane xSplit="2" ySplit="5" topLeftCell="C6" activePane="bottomRight" state="frozen"/>
      <selection activeCell="F9" sqref="F9"/>
      <selection pane="topRight" activeCell="F9" sqref="F9"/>
      <selection pane="bottomLeft" activeCell="F9" sqref="F9"/>
      <selection pane="bottomRight" activeCell="H6" sqref="H6"/>
    </sheetView>
  </sheetViews>
  <sheetFormatPr defaultRowHeight="12.75" x14ac:dyDescent="0.2"/>
  <cols>
    <col min="1" max="1" width="12.85546875" style="47" customWidth="1"/>
    <col min="2" max="2" width="34.85546875" style="1" customWidth="1"/>
    <col min="3" max="3" width="14.5703125" customWidth="1"/>
    <col min="4" max="4" width="15.7109375" customWidth="1"/>
    <col min="5" max="5" width="10" customWidth="1"/>
    <col min="6" max="6" width="15.28515625" customWidth="1"/>
    <col min="7" max="7" width="13.42578125" customWidth="1"/>
    <col min="8" max="8" width="15.140625" customWidth="1"/>
    <col min="9" max="9" width="10.28515625" customWidth="1"/>
    <col min="10" max="10" width="13.7109375" customWidth="1"/>
    <col min="11" max="11" width="15.28515625" customWidth="1"/>
    <col min="12" max="12" width="15.7109375" customWidth="1"/>
    <col min="13" max="14" width="13.140625" customWidth="1"/>
  </cols>
  <sheetData>
    <row r="1" spans="1:14" ht="15.75" x14ac:dyDescent="0.25">
      <c r="A1" s="372" t="s">
        <v>406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4" ht="15.75" x14ac:dyDescent="0.2">
      <c r="H2" s="66"/>
      <c r="I2" s="45"/>
      <c r="M2" s="151" t="s">
        <v>5</v>
      </c>
    </row>
    <row r="3" spans="1:14" ht="16.899999999999999" customHeight="1" x14ac:dyDescent="0.2">
      <c r="A3" s="409" t="s">
        <v>156</v>
      </c>
      <c r="B3" s="375" t="s">
        <v>157</v>
      </c>
      <c r="C3" s="376" t="s">
        <v>158</v>
      </c>
      <c r="D3" s="377"/>
      <c r="E3" s="377"/>
      <c r="F3" s="378"/>
      <c r="G3" s="373" t="s">
        <v>159</v>
      </c>
      <c r="H3" s="373"/>
      <c r="I3" s="373"/>
      <c r="J3" s="373"/>
      <c r="K3" s="373" t="s">
        <v>160</v>
      </c>
      <c r="L3" s="373"/>
      <c r="M3" s="373"/>
      <c r="N3" s="373"/>
    </row>
    <row r="4" spans="1:14" ht="28.15" customHeight="1" x14ac:dyDescent="0.2">
      <c r="A4" s="409"/>
      <c r="B4" s="375"/>
      <c r="C4" s="401">
        <v>45291</v>
      </c>
      <c r="D4" s="401">
        <v>45657</v>
      </c>
      <c r="E4" s="369" t="s">
        <v>397</v>
      </c>
      <c r="F4" s="407" t="s">
        <v>37</v>
      </c>
      <c r="G4" s="406">
        <v>45291</v>
      </c>
      <c r="H4" s="406">
        <v>45657</v>
      </c>
      <c r="I4" s="369" t="s">
        <v>397</v>
      </c>
      <c r="J4" s="403" t="s">
        <v>37</v>
      </c>
      <c r="K4" s="401">
        <v>45291</v>
      </c>
      <c r="L4" s="401">
        <v>45657</v>
      </c>
      <c r="M4" s="369" t="s">
        <v>397</v>
      </c>
      <c r="N4" s="403" t="s">
        <v>37</v>
      </c>
    </row>
    <row r="5" spans="1:14" ht="33" customHeight="1" x14ac:dyDescent="0.2">
      <c r="A5" s="409"/>
      <c r="B5" s="375"/>
      <c r="C5" s="402"/>
      <c r="D5" s="402"/>
      <c r="E5" s="369"/>
      <c r="F5" s="408"/>
      <c r="G5" s="369"/>
      <c r="H5" s="369"/>
      <c r="I5" s="369"/>
      <c r="J5" s="403"/>
      <c r="K5" s="402"/>
      <c r="L5" s="402"/>
      <c r="M5" s="369"/>
      <c r="N5" s="403"/>
    </row>
    <row r="6" spans="1:14" s="2" customFormat="1" x14ac:dyDescent="0.2">
      <c r="A6" s="105"/>
      <c r="B6" s="106" t="s">
        <v>38</v>
      </c>
      <c r="C6" s="256">
        <f>C88+C89</f>
        <v>86947033.090000004</v>
      </c>
      <c r="D6" s="272">
        <f>D88+D89</f>
        <v>106465889.69</v>
      </c>
      <c r="E6" s="108">
        <f t="shared" ref="E6:E12" si="0">IF(C6=0,0,D6/C6*100)</f>
        <v>122.44913472757118</v>
      </c>
      <c r="F6" s="109">
        <f>D6-C6</f>
        <v>19518856.599999994</v>
      </c>
      <c r="G6" s="255">
        <f>G89+G88</f>
        <v>16674471.390000001</v>
      </c>
      <c r="H6" s="255">
        <f>H88+H89</f>
        <v>13599643.76</v>
      </c>
      <c r="I6" s="108">
        <f>IF(G6=0,0,H6/G6*100)</f>
        <v>81.559669520653983</v>
      </c>
      <c r="J6" s="107">
        <f>H6-G6</f>
        <v>-3074827.6300000008</v>
      </c>
      <c r="K6" s="107">
        <f>C6+G6</f>
        <v>103621504.48</v>
      </c>
      <c r="L6" s="107">
        <f>D6+H6</f>
        <v>120065533.45</v>
      </c>
      <c r="M6" s="108">
        <f>IF(K6=0,0,L6/K6*100)</f>
        <v>115.86932080606287</v>
      </c>
      <c r="N6" s="107">
        <f>L6-K6</f>
        <v>16444028.969999999</v>
      </c>
    </row>
    <row r="7" spans="1:14" s="2" customFormat="1" x14ac:dyDescent="0.2">
      <c r="A7" s="83">
        <v>10000000</v>
      </c>
      <c r="B7" s="84" t="s">
        <v>30</v>
      </c>
      <c r="C7" s="110">
        <f>C8+C14+C21+C29</f>
        <v>22003679.210000001</v>
      </c>
      <c r="D7" s="110">
        <f>D8+D14+D21+D29</f>
        <v>37029989.159999996</v>
      </c>
      <c r="E7" s="86">
        <f t="shared" si="0"/>
        <v>168.28998826328552</v>
      </c>
      <c r="F7" s="110">
        <f>F8+F11+F14+F17</f>
        <v>10675334.42</v>
      </c>
      <c r="G7" s="110">
        <f>G46</f>
        <v>5115.3500000000004</v>
      </c>
      <c r="H7" s="110">
        <f>H46</f>
        <v>28087.43</v>
      </c>
      <c r="I7" s="86">
        <f>IF(G7=0,0,H7/G7*100)</f>
        <v>549.08129453507581</v>
      </c>
      <c r="J7" s="110">
        <f>H7-G7</f>
        <v>22972.080000000002</v>
      </c>
      <c r="K7" s="110">
        <f>C7+G7</f>
        <v>22008794.560000002</v>
      </c>
      <c r="L7" s="110">
        <f>D7+H7</f>
        <v>37058076.589999996</v>
      </c>
      <c r="M7" s="86">
        <f>IF(K7=0,0,L7/K7*100)</f>
        <v>168.37849292005927</v>
      </c>
      <c r="N7" s="110">
        <f>L7-K7</f>
        <v>15049282.029999994</v>
      </c>
    </row>
    <row r="8" spans="1:14" s="2" customFormat="1" ht="38.25" x14ac:dyDescent="0.2">
      <c r="A8" s="83">
        <v>11000000</v>
      </c>
      <c r="B8" s="84" t="s">
        <v>31</v>
      </c>
      <c r="C8" s="110">
        <f>SUM(C9)</f>
        <v>10884145.119999999</v>
      </c>
      <c r="D8" s="110">
        <f>SUM(D9)</f>
        <v>16407043.02</v>
      </c>
      <c r="E8" s="86">
        <f t="shared" si="0"/>
        <v>150.74259704468182</v>
      </c>
      <c r="F8" s="110">
        <f>SUM(F9:F10)</f>
        <v>10241893.970000001</v>
      </c>
      <c r="G8" s="110">
        <f>SUM(G9:G10)</f>
        <v>0</v>
      </c>
      <c r="H8" s="110">
        <f>SUM(H9:H10)</f>
        <v>0</v>
      </c>
      <c r="I8" s="86">
        <f t="shared" ref="I8:I50" si="1">IF(G8=0,0,H8/G8*100)</f>
        <v>0</v>
      </c>
      <c r="J8" s="110">
        <f t="shared" ref="J8:J49" si="2">H8-G8</f>
        <v>0</v>
      </c>
      <c r="K8" s="110">
        <f>SUM(K9)</f>
        <v>10884145.119999999</v>
      </c>
      <c r="L8" s="110">
        <f>SUM(L9)</f>
        <v>16407043.02</v>
      </c>
      <c r="M8" s="86">
        <f>IF(K8=0,0,L8/K8*100)</f>
        <v>150.74259704468182</v>
      </c>
      <c r="N8" s="110">
        <f>SUM(N9)</f>
        <v>5522897.9000000004</v>
      </c>
    </row>
    <row r="9" spans="1:14" s="44" customFormat="1" x14ac:dyDescent="0.2">
      <c r="A9" s="83">
        <v>11010000</v>
      </c>
      <c r="B9" s="88" t="s">
        <v>32</v>
      </c>
      <c r="C9" s="241">
        <f>SUM(C10:C13)</f>
        <v>10884145.119999999</v>
      </c>
      <c r="D9" s="258">
        <f>SUM(D10:D13)</f>
        <v>16407043.02</v>
      </c>
      <c r="E9" s="86">
        <f t="shared" si="0"/>
        <v>150.74259704468182</v>
      </c>
      <c r="F9" s="111">
        <f t="shared" ref="F9:F14" si="3">D9-C9</f>
        <v>5522897.9000000004</v>
      </c>
      <c r="G9" s="85"/>
      <c r="H9" s="85">
        <v>0</v>
      </c>
      <c r="I9" s="86">
        <f t="shared" si="1"/>
        <v>0</v>
      </c>
      <c r="J9" s="110">
        <f t="shared" si="2"/>
        <v>0</v>
      </c>
      <c r="K9" s="85">
        <f t="shared" ref="K9:L12" si="4">C9+G9</f>
        <v>10884145.119999999</v>
      </c>
      <c r="L9" s="85">
        <f t="shared" si="4"/>
        <v>16407043.02</v>
      </c>
      <c r="M9" s="86">
        <f>IF(K9=0,0,L9/K9*100)</f>
        <v>150.74259704468182</v>
      </c>
      <c r="N9" s="87">
        <f>L9-K9</f>
        <v>5522897.9000000004</v>
      </c>
    </row>
    <row r="10" spans="1:14" s="44" customFormat="1" ht="51" x14ac:dyDescent="0.2">
      <c r="A10" s="89">
        <v>11010100</v>
      </c>
      <c r="B10" s="53" t="s">
        <v>167</v>
      </c>
      <c r="C10" s="239">
        <v>10095994.51</v>
      </c>
      <c r="D10" s="246">
        <v>14814990.58</v>
      </c>
      <c r="E10" s="91">
        <f t="shared" si="0"/>
        <v>146.74127016735076</v>
      </c>
      <c r="F10" s="113">
        <f t="shared" si="3"/>
        <v>4718996.07</v>
      </c>
      <c r="G10" s="90"/>
      <c r="H10" s="90">
        <v>0</v>
      </c>
      <c r="I10" s="91">
        <f t="shared" si="1"/>
        <v>0</v>
      </c>
      <c r="J10" s="112">
        <f t="shared" si="2"/>
        <v>0</v>
      </c>
      <c r="K10" s="90">
        <f t="shared" si="4"/>
        <v>10095994.51</v>
      </c>
      <c r="L10" s="90">
        <f t="shared" si="4"/>
        <v>14814990.58</v>
      </c>
      <c r="M10" s="91">
        <f t="shared" ref="M10:M51" si="5">IF(K10=0,0,L10/K10*100)</f>
        <v>146.74127016735076</v>
      </c>
      <c r="N10" s="92">
        <f t="shared" ref="N10:N51" si="6">L10-K10</f>
        <v>4718996.07</v>
      </c>
    </row>
    <row r="11" spans="1:14" s="2" customFormat="1" ht="51" x14ac:dyDescent="0.2">
      <c r="A11" s="89">
        <v>11010400</v>
      </c>
      <c r="B11" s="53" t="s">
        <v>168</v>
      </c>
      <c r="C11" s="240">
        <v>594455.27</v>
      </c>
      <c r="D11" s="246">
        <v>995055.05</v>
      </c>
      <c r="E11" s="91">
        <f t="shared" si="0"/>
        <v>167.38938995359567</v>
      </c>
      <c r="F11" s="113">
        <f t="shared" si="3"/>
        <v>400599.78</v>
      </c>
      <c r="G11" s="87">
        <f>G12</f>
        <v>0</v>
      </c>
      <c r="H11" s="87">
        <f>H12</f>
        <v>0</v>
      </c>
      <c r="I11" s="86">
        <f t="shared" si="1"/>
        <v>0</v>
      </c>
      <c r="J11" s="87">
        <f>J12</f>
        <v>0</v>
      </c>
      <c r="K11" s="90">
        <f t="shared" si="4"/>
        <v>594455.27</v>
      </c>
      <c r="L11" s="90">
        <f t="shared" si="4"/>
        <v>995055.05</v>
      </c>
      <c r="M11" s="91">
        <f t="shared" si="5"/>
        <v>167.38938995359567</v>
      </c>
      <c r="N11" s="92">
        <f t="shared" si="6"/>
        <v>400599.78</v>
      </c>
    </row>
    <row r="12" spans="1:14" s="44" customFormat="1" ht="38.25" x14ac:dyDescent="0.2">
      <c r="A12" s="51">
        <v>11010500</v>
      </c>
      <c r="B12" s="54" t="s">
        <v>169</v>
      </c>
      <c r="C12" s="240">
        <v>134681.16</v>
      </c>
      <c r="D12" s="246">
        <v>164813.10999999999</v>
      </c>
      <c r="E12" s="91">
        <f t="shared" si="0"/>
        <v>122.37280255085416</v>
      </c>
      <c r="F12" s="113">
        <f t="shared" si="3"/>
        <v>30131.949999999983</v>
      </c>
      <c r="G12" s="112"/>
      <c r="H12" s="92"/>
      <c r="I12" s="91"/>
      <c r="J12" s="112"/>
      <c r="K12" s="90">
        <f t="shared" si="4"/>
        <v>134681.16</v>
      </c>
      <c r="L12" s="90">
        <f t="shared" si="4"/>
        <v>164813.10999999999</v>
      </c>
      <c r="M12" s="91">
        <f t="shared" si="5"/>
        <v>122.37280255085416</v>
      </c>
      <c r="N12" s="92">
        <f t="shared" si="6"/>
        <v>30131.949999999983</v>
      </c>
    </row>
    <row r="13" spans="1:14" s="44" customFormat="1" ht="51" x14ac:dyDescent="0.2">
      <c r="A13" s="51">
        <v>11011300</v>
      </c>
      <c r="B13" s="54" t="s">
        <v>399</v>
      </c>
      <c r="C13" s="240">
        <v>59014.18</v>
      </c>
      <c r="D13" s="246">
        <v>432184.28</v>
      </c>
      <c r="E13" s="91">
        <f t="shared" ref="E13" si="7">IF(C13=0,0,D13/C13*100)</f>
        <v>732.33971903023985</v>
      </c>
      <c r="F13" s="113">
        <f t="shared" si="3"/>
        <v>373170.10000000003</v>
      </c>
      <c r="G13" s="112"/>
      <c r="H13" s="92"/>
      <c r="I13" s="91"/>
      <c r="J13" s="112"/>
      <c r="K13" s="90">
        <f t="shared" ref="K13" si="8">C13+G13</f>
        <v>59014.18</v>
      </c>
      <c r="L13" s="90">
        <f t="shared" ref="L13" si="9">D13+H13</f>
        <v>432184.28</v>
      </c>
      <c r="M13" s="91">
        <f t="shared" ref="M13" si="10">IF(K13=0,0,L13/K13*100)</f>
        <v>732.33971903023985</v>
      </c>
      <c r="N13" s="92">
        <f t="shared" ref="N13" si="11">L13-K13</f>
        <v>373170.10000000003</v>
      </c>
    </row>
    <row r="14" spans="1:14" s="2" customFormat="1" ht="25.5" x14ac:dyDescent="0.2">
      <c r="A14" s="83">
        <v>13000000</v>
      </c>
      <c r="B14" s="84" t="s">
        <v>170</v>
      </c>
      <c r="C14" s="110">
        <f>C15+C18</f>
        <v>70765.14</v>
      </c>
      <c r="D14" s="110">
        <f>D15+D18</f>
        <v>99368.78</v>
      </c>
      <c r="E14" s="86">
        <f t="shared" ref="E14:E49" si="12">IF(C14=0,0,D14/C14*100)</f>
        <v>140.4205234385179</v>
      </c>
      <c r="F14" s="111">
        <f t="shared" si="3"/>
        <v>28603.64</v>
      </c>
      <c r="G14" s="110">
        <f>SUM(G15:G16)</f>
        <v>0</v>
      </c>
      <c r="H14" s="110">
        <f>SUM(H15:H16)</f>
        <v>0</v>
      </c>
      <c r="I14" s="86">
        <f t="shared" si="1"/>
        <v>0</v>
      </c>
      <c r="J14" s="110">
        <f>SUM(J15:J16)</f>
        <v>0</v>
      </c>
      <c r="K14" s="85">
        <f>C14+G14</f>
        <v>70765.14</v>
      </c>
      <c r="L14" s="85">
        <f t="shared" ref="L14:L51" si="13">D14+H14</f>
        <v>99368.78</v>
      </c>
      <c r="M14" s="86">
        <f t="shared" si="5"/>
        <v>140.4205234385179</v>
      </c>
      <c r="N14" s="110">
        <f>SUM(N15)</f>
        <v>16730.070000000007</v>
      </c>
    </row>
    <row r="15" spans="1:14" s="44" customFormat="1" ht="25.5" x14ac:dyDescent="0.2">
      <c r="A15" s="83">
        <v>13010000</v>
      </c>
      <c r="B15" s="88" t="s">
        <v>171</v>
      </c>
      <c r="C15" s="243">
        <f>SUM(C16:C17)</f>
        <v>62710.64</v>
      </c>
      <c r="D15" s="243">
        <f>SUM(D16:D17)</f>
        <v>79440.710000000006</v>
      </c>
      <c r="E15" s="86">
        <f>IF(C15=0,0,D15/C15*100)</f>
        <v>126.67820006301962</v>
      </c>
      <c r="F15" s="111">
        <f t="shared" ref="F15:F49" si="14">D15-C15</f>
        <v>16730.070000000007</v>
      </c>
      <c r="G15" s="85"/>
      <c r="H15" s="85">
        <v>0</v>
      </c>
      <c r="I15" s="86">
        <f t="shared" si="1"/>
        <v>0</v>
      </c>
      <c r="J15" s="110">
        <f t="shared" si="2"/>
        <v>0</v>
      </c>
      <c r="K15" s="85">
        <f t="shared" ref="K15:K51" si="15">C15+G15</f>
        <v>62710.64</v>
      </c>
      <c r="L15" s="85">
        <f>D15+H15</f>
        <v>79440.710000000006</v>
      </c>
      <c r="M15" s="86">
        <f t="shared" si="5"/>
        <v>126.67820006301962</v>
      </c>
      <c r="N15" s="87">
        <f t="shared" si="6"/>
        <v>16730.070000000007</v>
      </c>
    </row>
    <row r="16" spans="1:14" s="44" customFormat="1" ht="51" x14ac:dyDescent="0.2">
      <c r="A16" s="89">
        <v>13010100</v>
      </c>
      <c r="B16" s="54" t="s">
        <v>172</v>
      </c>
      <c r="C16" s="239">
        <v>52480.26</v>
      </c>
      <c r="D16" s="260">
        <v>64973.3</v>
      </c>
      <c r="E16" s="91">
        <f t="shared" si="12"/>
        <v>123.80521742841975</v>
      </c>
      <c r="F16" s="113">
        <f t="shared" si="14"/>
        <v>12493.04</v>
      </c>
      <c r="G16" s="90"/>
      <c r="H16" s="90">
        <v>0</v>
      </c>
      <c r="I16" s="91">
        <f t="shared" si="1"/>
        <v>0</v>
      </c>
      <c r="J16" s="112">
        <f t="shared" si="2"/>
        <v>0</v>
      </c>
      <c r="K16" s="90">
        <f t="shared" si="15"/>
        <v>52480.26</v>
      </c>
      <c r="L16" s="90">
        <f t="shared" si="13"/>
        <v>64973.3</v>
      </c>
      <c r="M16" s="91">
        <f t="shared" si="5"/>
        <v>123.80521742841975</v>
      </c>
      <c r="N16" s="92">
        <f t="shared" si="6"/>
        <v>12493.04</v>
      </c>
    </row>
    <row r="17" spans="1:17" s="2" customFormat="1" ht="73.150000000000006" customHeight="1" x14ac:dyDescent="0.2">
      <c r="A17" s="89">
        <v>13010200</v>
      </c>
      <c r="B17" s="94" t="s">
        <v>173</v>
      </c>
      <c r="C17" s="240">
        <v>10230.379999999999</v>
      </c>
      <c r="D17" s="260">
        <v>14467.41</v>
      </c>
      <c r="E17" s="91">
        <f t="shared" si="12"/>
        <v>141.41615462964234</v>
      </c>
      <c r="F17" s="113">
        <f t="shared" si="14"/>
        <v>4237.0300000000007</v>
      </c>
      <c r="G17" s="92">
        <f>SUM(G18:G19)</f>
        <v>0</v>
      </c>
      <c r="H17" s="92">
        <f>SUM(H18:H19)</f>
        <v>0</v>
      </c>
      <c r="I17" s="91">
        <f t="shared" si="1"/>
        <v>0</v>
      </c>
      <c r="J17" s="92">
        <f>SUM(J18:J19)</f>
        <v>0</v>
      </c>
      <c r="K17" s="92">
        <f>SUM(K18:K19)</f>
        <v>16109</v>
      </c>
      <c r="L17" s="92">
        <f>SUM(L18:L19)</f>
        <v>39856.14</v>
      </c>
      <c r="M17" s="91">
        <f t="shared" si="5"/>
        <v>247.41535787448009</v>
      </c>
      <c r="N17" s="92">
        <f>SUM(N18:N19)</f>
        <v>23747.14</v>
      </c>
    </row>
    <row r="18" spans="1:17" s="44" customFormat="1" ht="22.15" customHeight="1" x14ac:dyDescent="0.2">
      <c r="A18" s="83">
        <v>13030000</v>
      </c>
      <c r="B18" s="88" t="s">
        <v>174</v>
      </c>
      <c r="C18" s="244">
        <f>SUM(C19)</f>
        <v>8054.5</v>
      </c>
      <c r="D18" s="244">
        <f>SUM(D19)</f>
        <v>19928.07</v>
      </c>
      <c r="E18" s="91">
        <f t="shared" si="12"/>
        <v>247.41535787448009</v>
      </c>
      <c r="F18" s="111">
        <f t="shared" si="14"/>
        <v>11873.57</v>
      </c>
      <c r="G18" s="110"/>
      <c r="H18" s="87"/>
      <c r="I18" s="86">
        <f t="shared" si="1"/>
        <v>0</v>
      </c>
      <c r="J18" s="110">
        <f t="shared" si="2"/>
        <v>0</v>
      </c>
      <c r="K18" s="85">
        <f t="shared" si="15"/>
        <v>8054.5</v>
      </c>
      <c r="L18" s="85">
        <f t="shared" si="13"/>
        <v>19928.07</v>
      </c>
      <c r="M18" s="86">
        <f t="shared" si="5"/>
        <v>247.41535787448009</v>
      </c>
      <c r="N18" s="87">
        <f t="shared" si="6"/>
        <v>11873.57</v>
      </c>
    </row>
    <row r="19" spans="1:17" s="44" customFormat="1" ht="50.45" customHeight="1" x14ac:dyDescent="0.2">
      <c r="A19" s="89">
        <v>13030100</v>
      </c>
      <c r="B19" s="54" t="s">
        <v>175</v>
      </c>
      <c r="C19" s="240">
        <v>8054.5</v>
      </c>
      <c r="D19" s="246">
        <v>19928.07</v>
      </c>
      <c r="E19" s="91">
        <f t="shared" si="12"/>
        <v>247.41535787448009</v>
      </c>
      <c r="F19" s="113">
        <f t="shared" si="14"/>
        <v>11873.57</v>
      </c>
      <c r="G19" s="112"/>
      <c r="H19" s="92"/>
      <c r="I19" s="91">
        <f t="shared" si="1"/>
        <v>0</v>
      </c>
      <c r="J19" s="112">
        <f t="shared" si="2"/>
        <v>0</v>
      </c>
      <c r="K19" s="90">
        <f t="shared" si="15"/>
        <v>8054.5</v>
      </c>
      <c r="L19" s="90">
        <f t="shared" si="13"/>
        <v>19928.07</v>
      </c>
      <c r="M19" s="91">
        <f t="shared" si="5"/>
        <v>247.41535787448009</v>
      </c>
      <c r="N19" s="92">
        <f t="shared" si="6"/>
        <v>11873.57</v>
      </c>
    </row>
    <row r="20" spans="1:17" s="44" customFormat="1" ht="50.45" customHeight="1" x14ac:dyDescent="0.2">
      <c r="A20" s="89">
        <v>13030000</v>
      </c>
      <c r="B20" s="54" t="s">
        <v>407</v>
      </c>
      <c r="C20" s="240">
        <v>8054.5</v>
      </c>
      <c r="D20" s="90"/>
      <c r="E20" s="91"/>
      <c r="F20" s="113"/>
      <c r="G20" s="112"/>
      <c r="H20" s="92"/>
      <c r="I20" s="91"/>
      <c r="J20" s="112"/>
      <c r="K20" s="90"/>
      <c r="L20" s="90"/>
      <c r="M20" s="91"/>
      <c r="N20" s="92"/>
    </row>
    <row r="21" spans="1:17" s="2" customFormat="1" ht="29.45" customHeight="1" x14ac:dyDescent="0.2">
      <c r="A21" s="83">
        <v>14000000</v>
      </c>
      <c r="B21" s="88" t="s">
        <v>176</v>
      </c>
      <c r="C21" s="241">
        <f>C22+C24+C26</f>
        <v>2808739.76</v>
      </c>
      <c r="D21" s="241">
        <f>D22+D24+D26</f>
        <v>5680865.5600000005</v>
      </c>
      <c r="E21" s="86">
        <f t="shared" si="12"/>
        <v>202.25674307398279</v>
      </c>
      <c r="F21" s="111">
        <f t="shared" si="14"/>
        <v>2872125.8000000007</v>
      </c>
      <c r="G21" s="110">
        <f>G29+G33+G36+G22</f>
        <v>0</v>
      </c>
      <c r="H21" s="110">
        <f>H29+H33+H36+H22</f>
        <v>0</v>
      </c>
      <c r="I21" s="86">
        <f t="shared" si="1"/>
        <v>0</v>
      </c>
      <c r="J21" s="110">
        <f>J29+J33+J36+J22</f>
        <v>0</v>
      </c>
      <c r="K21" s="85">
        <f t="shared" si="15"/>
        <v>2808739.76</v>
      </c>
      <c r="L21" s="85">
        <f t="shared" si="13"/>
        <v>5680865.5600000005</v>
      </c>
      <c r="M21" s="86">
        <f t="shared" si="5"/>
        <v>202.25674307398279</v>
      </c>
      <c r="N21" s="87">
        <f>L21-K21</f>
        <v>2872125.8000000007</v>
      </c>
    </row>
    <row r="22" spans="1:17" s="44" customFormat="1" ht="25.5" x14ac:dyDescent="0.2">
      <c r="A22" s="83">
        <v>14020000</v>
      </c>
      <c r="B22" s="88" t="s">
        <v>177</v>
      </c>
      <c r="C22" s="110">
        <f>C23</f>
        <v>340011.19</v>
      </c>
      <c r="D22" s="110">
        <f>D23</f>
        <v>536180.29</v>
      </c>
      <c r="E22" s="86">
        <f t="shared" si="12"/>
        <v>157.69489527682899</v>
      </c>
      <c r="F22" s="111">
        <f t="shared" si="14"/>
        <v>196169.10000000003</v>
      </c>
      <c r="G22" s="110"/>
      <c r="H22" s="110"/>
      <c r="I22" s="86">
        <f t="shared" si="1"/>
        <v>0</v>
      </c>
      <c r="J22" s="110">
        <f t="shared" si="2"/>
        <v>0</v>
      </c>
      <c r="K22" s="85">
        <f>C22+G22</f>
        <v>340011.19</v>
      </c>
      <c r="L22" s="85">
        <f t="shared" si="13"/>
        <v>536180.29</v>
      </c>
      <c r="M22" s="86">
        <f t="shared" si="5"/>
        <v>157.69489527682899</v>
      </c>
      <c r="N22" s="87">
        <f t="shared" si="6"/>
        <v>196169.10000000003</v>
      </c>
      <c r="P22" s="404"/>
      <c r="Q22" s="404"/>
    </row>
    <row r="23" spans="1:17" s="44" customFormat="1" ht="16.899999999999999" customHeight="1" x14ac:dyDescent="0.25">
      <c r="A23" s="89">
        <v>14021900</v>
      </c>
      <c r="B23" s="54" t="s">
        <v>178</v>
      </c>
      <c r="C23" s="245">
        <v>340011.19</v>
      </c>
      <c r="D23" s="246">
        <v>536180.29</v>
      </c>
      <c r="E23" s="91">
        <f t="shared" si="12"/>
        <v>157.69489527682899</v>
      </c>
      <c r="F23" s="113">
        <f t="shared" si="14"/>
        <v>196169.10000000003</v>
      </c>
      <c r="G23" s="90"/>
      <c r="H23" s="90"/>
      <c r="I23" s="91">
        <f t="shared" si="1"/>
        <v>0</v>
      </c>
      <c r="J23" s="112">
        <f t="shared" si="2"/>
        <v>0</v>
      </c>
      <c r="K23" s="90">
        <f t="shared" si="15"/>
        <v>340011.19</v>
      </c>
      <c r="L23" s="90">
        <f t="shared" si="13"/>
        <v>536180.29</v>
      </c>
      <c r="M23" s="91">
        <f t="shared" si="5"/>
        <v>157.69489527682899</v>
      </c>
      <c r="N23" s="92">
        <f t="shared" si="6"/>
        <v>196169.10000000003</v>
      </c>
      <c r="P23" s="405"/>
      <c r="Q23" s="405"/>
    </row>
    <row r="24" spans="1:17" s="44" customFormat="1" ht="46.9" customHeight="1" x14ac:dyDescent="0.2">
      <c r="A24" s="83">
        <v>14030000</v>
      </c>
      <c r="B24" s="88" t="s">
        <v>179</v>
      </c>
      <c r="C24" s="110">
        <f>C25</f>
        <v>1288443.3799999999</v>
      </c>
      <c r="D24" s="110">
        <f>D25</f>
        <v>3258680.89</v>
      </c>
      <c r="E24" s="86">
        <f t="shared" si="12"/>
        <v>252.91611106729425</v>
      </c>
      <c r="F24" s="111">
        <f t="shared" si="14"/>
        <v>1970237.5100000002</v>
      </c>
      <c r="G24" s="87"/>
      <c r="H24" s="87"/>
      <c r="I24" s="86">
        <f t="shared" si="1"/>
        <v>0</v>
      </c>
      <c r="J24" s="110">
        <f t="shared" si="2"/>
        <v>0</v>
      </c>
      <c r="K24" s="85">
        <f t="shared" si="15"/>
        <v>1288443.3799999999</v>
      </c>
      <c r="L24" s="85">
        <f t="shared" si="13"/>
        <v>3258680.89</v>
      </c>
      <c r="M24" s="86">
        <f t="shared" si="5"/>
        <v>252.91611106729425</v>
      </c>
      <c r="N24" s="87">
        <f t="shared" si="6"/>
        <v>1970237.5100000002</v>
      </c>
    </row>
    <row r="25" spans="1:17" s="44" customFormat="1" ht="16.149999999999999" customHeight="1" x14ac:dyDescent="0.2">
      <c r="A25" s="89">
        <v>14031900</v>
      </c>
      <c r="B25" s="54" t="s">
        <v>178</v>
      </c>
      <c r="C25" s="245">
        <v>1288443.3799999999</v>
      </c>
      <c r="D25" s="246">
        <v>3258680.89</v>
      </c>
      <c r="E25" s="91">
        <f>IF(C25=0,0,D25/C25*100)</f>
        <v>252.91611106729425</v>
      </c>
      <c r="F25" s="113">
        <f t="shared" si="14"/>
        <v>1970237.5100000002</v>
      </c>
      <c r="G25" s="92"/>
      <c r="H25" s="92"/>
      <c r="I25" s="91">
        <f t="shared" si="1"/>
        <v>0</v>
      </c>
      <c r="J25" s="112">
        <f t="shared" si="2"/>
        <v>0</v>
      </c>
      <c r="K25" s="90">
        <f t="shared" si="15"/>
        <v>1288443.3799999999</v>
      </c>
      <c r="L25" s="90">
        <f t="shared" si="13"/>
        <v>3258680.89</v>
      </c>
      <c r="M25" s="91">
        <f t="shared" si="5"/>
        <v>252.91611106729425</v>
      </c>
      <c r="N25" s="92">
        <f t="shared" si="6"/>
        <v>1970237.5100000002</v>
      </c>
    </row>
    <row r="26" spans="1:17" s="44" customFormat="1" ht="32.450000000000003" customHeight="1" x14ac:dyDescent="0.2">
      <c r="A26" s="83">
        <v>14040000</v>
      </c>
      <c r="B26" s="88" t="s">
        <v>180</v>
      </c>
      <c r="C26" s="87">
        <f>C27+C28</f>
        <v>1180285.19</v>
      </c>
      <c r="D26" s="87">
        <f>D27+D28</f>
        <v>1886004.38</v>
      </c>
      <c r="E26" s="86">
        <f t="shared" si="12"/>
        <v>159.79226003844036</v>
      </c>
      <c r="F26" s="111">
        <f t="shared" si="14"/>
        <v>705719.19</v>
      </c>
      <c r="G26" s="110"/>
      <c r="H26" s="85"/>
      <c r="I26" s="86">
        <f t="shared" si="1"/>
        <v>0</v>
      </c>
      <c r="J26" s="110">
        <f t="shared" si="2"/>
        <v>0</v>
      </c>
      <c r="K26" s="85">
        <f t="shared" si="15"/>
        <v>1180285.19</v>
      </c>
      <c r="L26" s="85">
        <f t="shared" si="13"/>
        <v>1886004.38</v>
      </c>
      <c r="M26" s="86">
        <f t="shared" si="5"/>
        <v>159.79226003844036</v>
      </c>
      <c r="N26" s="87">
        <f t="shared" si="6"/>
        <v>705719.19</v>
      </c>
    </row>
    <row r="27" spans="1:17" s="44" customFormat="1" ht="112.15" customHeight="1" x14ac:dyDescent="0.2">
      <c r="A27" s="103" t="s">
        <v>288</v>
      </c>
      <c r="B27" s="104" t="s">
        <v>280</v>
      </c>
      <c r="C27" s="240">
        <v>586037.80000000005</v>
      </c>
      <c r="D27" s="246">
        <v>1109101.6299999999</v>
      </c>
      <c r="E27" s="86">
        <f t="shared" si="12"/>
        <v>189.25428189103158</v>
      </c>
      <c r="F27" s="113">
        <f t="shared" si="14"/>
        <v>523063.82999999984</v>
      </c>
      <c r="G27" s="110"/>
      <c r="H27" s="85"/>
      <c r="I27" s="86"/>
      <c r="J27" s="110"/>
      <c r="K27" s="90">
        <f t="shared" si="15"/>
        <v>586037.80000000005</v>
      </c>
      <c r="L27" s="90">
        <f t="shared" si="13"/>
        <v>1109101.6299999999</v>
      </c>
      <c r="M27" s="91">
        <f t="shared" si="5"/>
        <v>189.25428189103158</v>
      </c>
      <c r="N27" s="92">
        <f t="shared" si="6"/>
        <v>523063.82999999984</v>
      </c>
    </row>
    <row r="28" spans="1:17" s="44" customFormat="1" ht="82.15" customHeight="1" x14ac:dyDescent="0.2">
      <c r="A28" s="103" t="s">
        <v>289</v>
      </c>
      <c r="B28" s="104" t="s">
        <v>281</v>
      </c>
      <c r="C28" s="240">
        <v>594247.39</v>
      </c>
      <c r="D28" s="246">
        <v>776902.75</v>
      </c>
      <c r="E28" s="86">
        <f t="shared" si="12"/>
        <v>130.7372591068511</v>
      </c>
      <c r="F28" s="113">
        <f t="shared" si="14"/>
        <v>182655.35999999999</v>
      </c>
      <c r="G28" s="110"/>
      <c r="H28" s="85"/>
      <c r="I28" s="86"/>
      <c r="J28" s="110"/>
      <c r="K28" s="90">
        <f t="shared" si="15"/>
        <v>594247.39</v>
      </c>
      <c r="L28" s="90">
        <f t="shared" si="13"/>
        <v>776902.75</v>
      </c>
      <c r="M28" s="91">
        <f t="shared" si="5"/>
        <v>130.7372591068511</v>
      </c>
      <c r="N28" s="92">
        <f t="shared" si="6"/>
        <v>182655.35999999999</v>
      </c>
    </row>
    <row r="29" spans="1:17" s="2" customFormat="1" ht="15.6" customHeight="1" x14ac:dyDescent="0.2">
      <c r="A29" s="83">
        <v>18000000</v>
      </c>
      <c r="B29" s="88" t="s">
        <v>181</v>
      </c>
      <c r="C29" s="85">
        <f>C30+C40+C42+C46</f>
        <v>8240029.1899999995</v>
      </c>
      <c r="D29" s="85">
        <f>D30+D40+D42+D46</f>
        <v>14842711.800000001</v>
      </c>
      <c r="E29" s="86">
        <f t="shared" si="12"/>
        <v>180.12935946893171</v>
      </c>
      <c r="F29" s="85">
        <f>SUM(F30:F32)</f>
        <v>798561.62000000011</v>
      </c>
      <c r="G29" s="85">
        <f>SUM(G30:G32)</f>
        <v>0</v>
      </c>
      <c r="H29" s="85">
        <f>SUM(H30:H32)</f>
        <v>0</v>
      </c>
      <c r="I29" s="86">
        <f t="shared" si="1"/>
        <v>0</v>
      </c>
      <c r="J29" s="85">
        <f>SUM(J30:J32)</f>
        <v>0</v>
      </c>
      <c r="K29" s="85">
        <f>SUM(K30:K32)</f>
        <v>3308694.78</v>
      </c>
      <c r="L29" s="85">
        <f>SUM(L30:L32)</f>
        <v>4107256.4</v>
      </c>
      <c r="M29" s="86">
        <f t="shared" si="5"/>
        <v>124.13524586272054</v>
      </c>
      <c r="N29" s="85">
        <f>SUM(N30:N32)</f>
        <v>798561.62000000011</v>
      </c>
    </row>
    <row r="30" spans="1:17" s="44" customFormat="1" ht="14.45" customHeight="1" x14ac:dyDescent="0.2">
      <c r="A30" s="83">
        <v>18010000</v>
      </c>
      <c r="B30" s="88" t="s">
        <v>182</v>
      </c>
      <c r="C30" s="242">
        <v>3184789.28</v>
      </c>
      <c r="D30" s="257">
        <v>3886410.71</v>
      </c>
      <c r="E30" s="91">
        <f t="shared" si="12"/>
        <v>122.03038783149887</v>
      </c>
      <c r="F30" s="113">
        <f t="shared" si="14"/>
        <v>701621.43000000017</v>
      </c>
      <c r="G30" s="90"/>
      <c r="H30" s="90">
        <v>0</v>
      </c>
      <c r="I30" s="91">
        <f t="shared" si="1"/>
        <v>0</v>
      </c>
      <c r="J30" s="112">
        <f t="shared" si="2"/>
        <v>0</v>
      </c>
      <c r="K30" s="90">
        <f t="shared" si="15"/>
        <v>3184789.28</v>
      </c>
      <c r="L30" s="90">
        <f t="shared" si="13"/>
        <v>3886410.71</v>
      </c>
      <c r="M30" s="91">
        <f t="shared" si="5"/>
        <v>122.03038783149887</v>
      </c>
      <c r="N30" s="92">
        <f t="shared" si="6"/>
        <v>701621.43000000017</v>
      </c>
    </row>
    <row r="31" spans="1:17" s="44" customFormat="1" ht="53.45" customHeight="1" x14ac:dyDescent="0.2">
      <c r="A31" s="103" t="s">
        <v>290</v>
      </c>
      <c r="B31" s="104" t="s">
        <v>282</v>
      </c>
      <c r="C31" s="90">
        <v>0</v>
      </c>
      <c r="D31" s="92"/>
      <c r="E31" s="91"/>
      <c r="F31" s="113">
        <f t="shared" si="14"/>
        <v>0</v>
      </c>
      <c r="G31" s="90"/>
      <c r="H31" s="90"/>
      <c r="I31" s="91"/>
      <c r="J31" s="112"/>
      <c r="K31" s="90">
        <f t="shared" si="15"/>
        <v>0</v>
      </c>
      <c r="L31" s="90">
        <f t="shared" si="13"/>
        <v>0</v>
      </c>
      <c r="M31" s="91">
        <f t="shared" si="5"/>
        <v>0</v>
      </c>
      <c r="N31" s="92">
        <f t="shared" si="6"/>
        <v>0</v>
      </c>
    </row>
    <row r="32" spans="1:17" s="44" customFormat="1" ht="57.6" customHeight="1" x14ac:dyDescent="0.2">
      <c r="A32" s="89">
        <v>18010200</v>
      </c>
      <c r="B32" s="54" t="s">
        <v>183</v>
      </c>
      <c r="C32" s="239">
        <v>123905.5</v>
      </c>
      <c r="D32" s="261">
        <v>220845.69</v>
      </c>
      <c r="E32" s="91">
        <f t="shared" si="12"/>
        <v>178.23719689602157</v>
      </c>
      <c r="F32" s="113">
        <f t="shared" si="14"/>
        <v>96940.19</v>
      </c>
      <c r="G32" s="90"/>
      <c r="H32" s="90">
        <v>0</v>
      </c>
      <c r="I32" s="91">
        <f t="shared" si="1"/>
        <v>0</v>
      </c>
      <c r="J32" s="112">
        <f t="shared" si="2"/>
        <v>0</v>
      </c>
      <c r="K32" s="90">
        <f t="shared" si="15"/>
        <v>123905.5</v>
      </c>
      <c r="L32" s="90">
        <f t="shared" si="13"/>
        <v>220845.69</v>
      </c>
      <c r="M32" s="91">
        <f t="shared" si="5"/>
        <v>178.23719689602157</v>
      </c>
      <c r="N32" s="92">
        <f t="shared" si="6"/>
        <v>96940.19</v>
      </c>
    </row>
    <row r="33" spans="1:14" s="2" customFormat="1" ht="51" x14ac:dyDescent="0.2">
      <c r="A33" s="89">
        <v>18010300</v>
      </c>
      <c r="B33" s="54" t="s">
        <v>184</v>
      </c>
      <c r="C33" s="239">
        <v>704560.19</v>
      </c>
      <c r="D33" s="246">
        <v>960295.39</v>
      </c>
      <c r="E33" s="91">
        <f t="shared" si="12"/>
        <v>136.29714020600571</v>
      </c>
      <c r="F33" s="113">
        <f t="shared" si="14"/>
        <v>255735.20000000007</v>
      </c>
      <c r="G33" s="110">
        <f>0</f>
        <v>0</v>
      </c>
      <c r="H33" s="110"/>
      <c r="I33" s="86">
        <f t="shared" si="1"/>
        <v>0</v>
      </c>
      <c r="J33" s="112">
        <f t="shared" si="2"/>
        <v>0</v>
      </c>
      <c r="K33" s="85">
        <f>C33+G33</f>
        <v>704560.19</v>
      </c>
      <c r="L33" s="85">
        <f t="shared" si="13"/>
        <v>960295.39</v>
      </c>
      <c r="M33" s="86">
        <f t="shared" si="5"/>
        <v>136.29714020600571</v>
      </c>
      <c r="N33" s="87">
        <f t="shared" si="6"/>
        <v>255735.20000000007</v>
      </c>
    </row>
    <row r="34" spans="1:14" s="44" customFormat="1" ht="51" x14ac:dyDescent="0.2">
      <c r="A34" s="89">
        <v>18010400</v>
      </c>
      <c r="B34" s="54" t="s">
        <v>185</v>
      </c>
      <c r="C34" s="239">
        <v>372578.66</v>
      </c>
      <c r="D34" s="246">
        <v>394952.54</v>
      </c>
      <c r="E34" s="91">
        <f t="shared" si="12"/>
        <v>106.00514264558254</v>
      </c>
      <c r="F34" s="113">
        <f t="shared" si="14"/>
        <v>22373.880000000005</v>
      </c>
      <c r="G34" s="112"/>
      <c r="H34" s="90"/>
      <c r="I34" s="91">
        <f t="shared" si="1"/>
        <v>0</v>
      </c>
      <c r="J34" s="112">
        <f t="shared" si="2"/>
        <v>0</v>
      </c>
      <c r="K34" s="90">
        <f t="shared" si="15"/>
        <v>372578.66</v>
      </c>
      <c r="L34" s="90">
        <f t="shared" si="13"/>
        <v>394952.54</v>
      </c>
      <c r="M34" s="91">
        <f t="shared" si="5"/>
        <v>106.00514264558254</v>
      </c>
      <c r="N34" s="92">
        <f t="shared" si="6"/>
        <v>22373.880000000005</v>
      </c>
    </row>
    <row r="35" spans="1:14" s="44" customFormat="1" x14ac:dyDescent="0.2">
      <c r="A35" s="89">
        <v>18010500</v>
      </c>
      <c r="B35" s="54" t="s">
        <v>186</v>
      </c>
      <c r="C35" s="240">
        <v>170940.07</v>
      </c>
      <c r="D35" s="246">
        <v>200471.88</v>
      </c>
      <c r="E35" s="91">
        <f t="shared" si="12"/>
        <v>117.27611905154829</v>
      </c>
      <c r="F35" s="113">
        <f t="shared" si="14"/>
        <v>29531.809999999998</v>
      </c>
      <c r="G35" s="112"/>
      <c r="H35" s="92"/>
      <c r="I35" s="91">
        <f t="shared" si="1"/>
        <v>0</v>
      </c>
      <c r="J35" s="112">
        <f t="shared" si="2"/>
        <v>0</v>
      </c>
      <c r="K35" s="90">
        <f t="shared" si="15"/>
        <v>170940.07</v>
      </c>
      <c r="L35" s="90">
        <f t="shared" si="13"/>
        <v>200471.88</v>
      </c>
      <c r="M35" s="91">
        <f t="shared" si="5"/>
        <v>117.27611905154829</v>
      </c>
      <c r="N35" s="92">
        <f t="shared" si="6"/>
        <v>29531.809999999998</v>
      </c>
    </row>
    <row r="36" spans="1:14" s="2" customFormat="1" x14ac:dyDescent="0.2">
      <c r="A36" s="89">
        <v>18010600</v>
      </c>
      <c r="B36" s="54" t="s">
        <v>187</v>
      </c>
      <c r="C36" s="240">
        <v>1189064.29</v>
      </c>
      <c r="D36" s="246">
        <v>1506704.04</v>
      </c>
      <c r="E36" s="91">
        <f t="shared" si="12"/>
        <v>126.71342102116279</v>
      </c>
      <c r="F36" s="113">
        <f t="shared" si="14"/>
        <v>317639.75</v>
      </c>
      <c r="G36" s="92">
        <f>SUM(G37:G38)</f>
        <v>0</v>
      </c>
      <c r="H36" s="87">
        <f>SUM(H37:H38)</f>
        <v>0</v>
      </c>
      <c r="I36" s="86">
        <f t="shared" si="1"/>
        <v>0</v>
      </c>
      <c r="J36" s="87">
        <f>SUM(J37:J38)</f>
        <v>0</v>
      </c>
      <c r="K36" s="90">
        <f t="shared" si="15"/>
        <v>1189064.29</v>
      </c>
      <c r="L36" s="90">
        <f t="shared" si="13"/>
        <v>1506704.04</v>
      </c>
      <c r="M36" s="91">
        <f t="shared" si="5"/>
        <v>126.71342102116279</v>
      </c>
      <c r="N36" s="92">
        <f t="shared" si="6"/>
        <v>317639.75</v>
      </c>
    </row>
    <row r="37" spans="1:14" s="44" customFormat="1" ht="15" customHeight="1" x14ac:dyDescent="0.2">
      <c r="A37" s="89">
        <v>18010700</v>
      </c>
      <c r="B37" s="54" t="s">
        <v>188</v>
      </c>
      <c r="C37" s="240">
        <v>416228.42</v>
      </c>
      <c r="D37" s="246">
        <v>398833.93</v>
      </c>
      <c r="E37" s="91">
        <f t="shared" si="12"/>
        <v>95.820926884329523</v>
      </c>
      <c r="F37" s="113">
        <f t="shared" si="14"/>
        <v>-17394.489999999991</v>
      </c>
      <c r="G37" s="92"/>
      <c r="H37" s="92"/>
      <c r="I37" s="91">
        <f t="shared" si="1"/>
        <v>0</v>
      </c>
      <c r="J37" s="112">
        <f t="shared" si="2"/>
        <v>0</v>
      </c>
      <c r="K37" s="90">
        <f t="shared" si="15"/>
        <v>416228.42</v>
      </c>
      <c r="L37" s="90">
        <f t="shared" si="13"/>
        <v>398833.93</v>
      </c>
      <c r="M37" s="91">
        <f t="shared" si="5"/>
        <v>95.820926884329523</v>
      </c>
      <c r="N37" s="92">
        <f t="shared" si="6"/>
        <v>-17394.489999999991</v>
      </c>
    </row>
    <row r="38" spans="1:14" s="44" customFormat="1" x14ac:dyDescent="0.2">
      <c r="A38" s="89">
        <v>18010900</v>
      </c>
      <c r="B38" s="54" t="s">
        <v>189</v>
      </c>
      <c r="C38" s="240">
        <v>157512.15</v>
      </c>
      <c r="D38" s="246">
        <v>154307.24</v>
      </c>
      <c r="E38" s="91">
        <f t="shared" si="12"/>
        <v>97.965293471011591</v>
      </c>
      <c r="F38" s="113">
        <f t="shared" si="14"/>
        <v>-3204.9100000000035</v>
      </c>
      <c r="G38" s="92"/>
      <c r="H38" s="92"/>
      <c r="I38" s="91">
        <f t="shared" si="1"/>
        <v>0</v>
      </c>
      <c r="J38" s="112">
        <f t="shared" si="2"/>
        <v>0</v>
      </c>
      <c r="K38" s="90">
        <f t="shared" si="15"/>
        <v>157512.15</v>
      </c>
      <c r="L38" s="90">
        <f t="shared" si="13"/>
        <v>154307.24</v>
      </c>
      <c r="M38" s="91">
        <f t="shared" si="5"/>
        <v>97.965293471011591</v>
      </c>
      <c r="N38" s="92">
        <f t="shared" si="6"/>
        <v>-3204.9100000000035</v>
      </c>
    </row>
    <row r="39" spans="1:14" s="44" customFormat="1" x14ac:dyDescent="0.2">
      <c r="A39" s="89">
        <v>18011000</v>
      </c>
      <c r="B39" s="54" t="s">
        <v>307</v>
      </c>
      <c r="C39" s="240">
        <v>50000</v>
      </c>
      <c r="D39" s="261">
        <v>50000</v>
      </c>
      <c r="E39" s="91">
        <f t="shared" si="12"/>
        <v>100</v>
      </c>
      <c r="F39" s="113">
        <f t="shared" si="14"/>
        <v>0</v>
      </c>
      <c r="G39" s="92"/>
      <c r="H39" s="92"/>
      <c r="I39" s="91"/>
      <c r="J39" s="112"/>
      <c r="K39" s="90">
        <f t="shared" si="15"/>
        <v>50000</v>
      </c>
      <c r="L39" s="90">
        <f t="shared" si="13"/>
        <v>50000</v>
      </c>
      <c r="M39" s="91">
        <f t="shared" si="5"/>
        <v>100</v>
      </c>
      <c r="N39" s="92">
        <f t="shared" si="6"/>
        <v>0</v>
      </c>
    </row>
    <row r="40" spans="1:14" s="2" customFormat="1" x14ac:dyDescent="0.2">
      <c r="A40" s="83">
        <v>18030000</v>
      </c>
      <c r="B40" s="88" t="s">
        <v>190</v>
      </c>
      <c r="C40" s="244">
        <f>SUM(C41)</f>
        <v>510</v>
      </c>
      <c r="D40" s="263">
        <f>SUM(D41)</f>
        <v>3695</v>
      </c>
      <c r="E40" s="86">
        <f t="shared" si="12"/>
        <v>724.50980392156862</v>
      </c>
      <c r="F40" s="111">
        <f t="shared" si="14"/>
        <v>3185</v>
      </c>
      <c r="G40" s="92"/>
      <c r="H40" s="92"/>
      <c r="I40" s="86">
        <f t="shared" si="1"/>
        <v>0</v>
      </c>
      <c r="J40" s="112">
        <f t="shared" si="2"/>
        <v>0</v>
      </c>
      <c r="K40" s="85">
        <f t="shared" si="15"/>
        <v>510</v>
      </c>
      <c r="L40" s="85">
        <f t="shared" si="13"/>
        <v>3695</v>
      </c>
      <c r="M40" s="86">
        <f t="shared" si="5"/>
        <v>724.50980392156862</v>
      </c>
      <c r="N40" s="87">
        <f t="shared" si="6"/>
        <v>3185</v>
      </c>
    </row>
    <row r="41" spans="1:14" s="2" customFormat="1" ht="25.5" x14ac:dyDescent="0.2">
      <c r="A41" s="89">
        <v>18030200</v>
      </c>
      <c r="B41" s="54" t="s">
        <v>191</v>
      </c>
      <c r="C41" s="239">
        <v>510</v>
      </c>
      <c r="D41" s="246">
        <v>3695</v>
      </c>
      <c r="E41" s="91">
        <f t="shared" si="12"/>
        <v>724.50980392156862</v>
      </c>
      <c r="F41" s="113">
        <f t="shared" si="14"/>
        <v>3185</v>
      </c>
      <c r="G41" s="92"/>
      <c r="H41" s="92"/>
      <c r="I41" s="91">
        <f t="shared" si="1"/>
        <v>0</v>
      </c>
      <c r="J41" s="112">
        <f t="shared" si="2"/>
        <v>0</v>
      </c>
      <c r="K41" s="90">
        <f t="shared" si="15"/>
        <v>510</v>
      </c>
      <c r="L41" s="90">
        <f t="shared" si="13"/>
        <v>3695</v>
      </c>
      <c r="M41" s="91">
        <f t="shared" si="5"/>
        <v>724.50980392156862</v>
      </c>
      <c r="N41" s="92">
        <f t="shared" si="6"/>
        <v>3185</v>
      </c>
    </row>
    <row r="42" spans="1:14" s="2" customFormat="1" x14ac:dyDescent="0.2">
      <c r="A42" s="83">
        <v>18050000</v>
      </c>
      <c r="B42" s="88" t="s">
        <v>192</v>
      </c>
      <c r="C42" s="243">
        <f>SUM(C43:C45)</f>
        <v>5054729.91</v>
      </c>
      <c r="D42" s="262">
        <f>SUM(D43:D45)</f>
        <v>10952606.09</v>
      </c>
      <c r="E42" s="86">
        <f t="shared" si="12"/>
        <v>216.68034266938702</v>
      </c>
      <c r="F42" s="111">
        <f>D42-C42</f>
        <v>5897876.1799999997</v>
      </c>
      <c r="G42" s="92"/>
      <c r="H42" s="92"/>
      <c r="I42" s="86">
        <f t="shared" si="1"/>
        <v>0</v>
      </c>
      <c r="J42" s="112">
        <f t="shared" si="2"/>
        <v>0</v>
      </c>
      <c r="K42" s="85">
        <f>SUM(K43:K45)</f>
        <v>5054729.91</v>
      </c>
      <c r="L42" s="85">
        <f>SUM(L43:L45)</f>
        <v>10952606.09</v>
      </c>
      <c r="M42" s="86">
        <f t="shared" si="5"/>
        <v>216.68034266938702</v>
      </c>
      <c r="N42" s="87">
        <f t="shared" si="6"/>
        <v>5897876.1799999997</v>
      </c>
    </row>
    <row r="43" spans="1:14" s="2" customFormat="1" x14ac:dyDescent="0.2">
      <c r="A43" s="89">
        <v>18050300</v>
      </c>
      <c r="B43" s="54" t="s">
        <v>193</v>
      </c>
      <c r="C43" s="239">
        <v>283714.38</v>
      </c>
      <c r="D43" s="261">
        <v>288466.7</v>
      </c>
      <c r="E43" s="91">
        <f t="shared" si="12"/>
        <v>101.67503670416707</v>
      </c>
      <c r="F43" s="113">
        <f t="shared" si="14"/>
        <v>4752.320000000007</v>
      </c>
      <c r="G43" s="92"/>
      <c r="H43" s="92"/>
      <c r="I43" s="91">
        <f t="shared" si="1"/>
        <v>0</v>
      </c>
      <c r="J43" s="112">
        <f t="shared" si="2"/>
        <v>0</v>
      </c>
      <c r="K43" s="90">
        <f t="shared" ref="K43:L45" si="16">C43+G43</f>
        <v>283714.38</v>
      </c>
      <c r="L43" s="90">
        <f t="shared" si="16"/>
        <v>288466.7</v>
      </c>
      <c r="M43" s="91">
        <f t="shared" si="5"/>
        <v>101.67503670416707</v>
      </c>
      <c r="N43" s="92">
        <f t="shared" si="6"/>
        <v>4752.320000000007</v>
      </c>
    </row>
    <row r="44" spans="1:14" x14ac:dyDescent="0.2">
      <c r="A44" s="89">
        <v>18050400</v>
      </c>
      <c r="B44" s="54" t="s">
        <v>194</v>
      </c>
      <c r="C44" s="239">
        <v>4403578.99</v>
      </c>
      <c r="D44" s="261">
        <v>10382284.810000001</v>
      </c>
      <c r="E44" s="91">
        <f t="shared" si="12"/>
        <v>235.76924210004915</v>
      </c>
      <c r="F44" s="113">
        <f t="shared" si="14"/>
        <v>5978705.8200000003</v>
      </c>
      <c r="G44" s="92"/>
      <c r="H44" s="92"/>
      <c r="I44" s="91">
        <f t="shared" si="1"/>
        <v>0</v>
      </c>
      <c r="J44" s="112">
        <f t="shared" si="2"/>
        <v>0</v>
      </c>
      <c r="K44" s="90">
        <f t="shared" si="16"/>
        <v>4403578.99</v>
      </c>
      <c r="L44" s="90">
        <f t="shared" si="16"/>
        <v>10382284.810000001</v>
      </c>
      <c r="M44" s="91">
        <f t="shared" si="5"/>
        <v>235.76924210004915</v>
      </c>
      <c r="N44" s="92">
        <f t="shared" si="6"/>
        <v>5978705.8200000003</v>
      </c>
    </row>
    <row r="45" spans="1:14" ht="69" customHeight="1" x14ac:dyDescent="0.2">
      <c r="A45" s="89">
        <v>18050500</v>
      </c>
      <c r="B45" s="54" t="s">
        <v>195</v>
      </c>
      <c r="C45" s="239">
        <v>367436.54</v>
      </c>
      <c r="D45" s="261">
        <v>281854.58</v>
      </c>
      <c r="E45" s="91">
        <f t="shared" si="12"/>
        <v>76.708369831699386</v>
      </c>
      <c r="F45" s="113">
        <f t="shared" si="14"/>
        <v>-85581.959999999963</v>
      </c>
      <c r="G45" s="92"/>
      <c r="H45" s="92"/>
      <c r="I45" s="91">
        <f t="shared" si="1"/>
        <v>0</v>
      </c>
      <c r="J45" s="112">
        <f t="shared" si="2"/>
        <v>0</v>
      </c>
      <c r="K45" s="90">
        <f t="shared" si="16"/>
        <v>367436.54</v>
      </c>
      <c r="L45" s="90">
        <f t="shared" si="16"/>
        <v>281854.58</v>
      </c>
      <c r="M45" s="91">
        <f t="shared" si="5"/>
        <v>76.708369831699386</v>
      </c>
      <c r="N45" s="92">
        <f t="shared" si="6"/>
        <v>-85581.959999999963</v>
      </c>
    </row>
    <row r="46" spans="1:14" s="2" customFormat="1" ht="18.600000000000001" customHeight="1" x14ac:dyDescent="0.2">
      <c r="A46" s="95">
        <v>19000000</v>
      </c>
      <c r="B46" s="88" t="s">
        <v>145</v>
      </c>
      <c r="C46" s="85"/>
      <c r="D46" s="85"/>
      <c r="E46" s="86">
        <f t="shared" si="12"/>
        <v>0</v>
      </c>
      <c r="F46" s="85"/>
      <c r="G46" s="85">
        <f>SUM(G47)</f>
        <v>5115.3500000000004</v>
      </c>
      <c r="H46" s="85">
        <f>SUM(H47)</f>
        <v>28087.43</v>
      </c>
      <c r="I46" s="86">
        <f t="shared" si="1"/>
        <v>549.08129453507581</v>
      </c>
      <c r="J46" s="85">
        <f>SUM(J47)</f>
        <v>22972.080000000002</v>
      </c>
      <c r="K46" s="85">
        <f>SUM(K47)</f>
        <v>5115.3500000000004</v>
      </c>
      <c r="L46" s="85">
        <f>SUM(L47)</f>
        <v>28087.43</v>
      </c>
      <c r="M46" s="86">
        <f t="shared" si="5"/>
        <v>549.08129453507581</v>
      </c>
      <c r="N46" s="85">
        <f>SUM(N47)</f>
        <v>22972.080000000002</v>
      </c>
    </row>
    <row r="47" spans="1:14" ht="18" customHeight="1" x14ac:dyDescent="0.2">
      <c r="A47" s="95">
        <v>19010000</v>
      </c>
      <c r="B47" s="88" t="s">
        <v>146</v>
      </c>
      <c r="C47" s="85"/>
      <c r="D47" s="85"/>
      <c r="E47" s="86">
        <f t="shared" si="12"/>
        <v>0</v>
      </c>
      <c r="F47" s="111">
        <f t="shared" si="14"/>
        <v>0</v>
      </c>
      <c r="G47" s="87">
        <f>SUM(G48:G49)</f>
        <v>5115.3500000000004</v>
      </c>
      <c r="H47" s="87">
        <f>SUM(H48:H49)</f>
        <v>28087.43</v>
      </c>
      <c r="I47" s="86">
        <f t="shared" si="1"/>
        <v>549.08129453507581</v>
      </c>
      <c r="J47" s="110">
        <f t="shared" si="2"/>
        <v>22972.080000000002</v>
      </c>
      <c r="K47" s="85">
        <f>C47+G47</f>
        <v>5115.3500000000004</v>
      </c>
      <c r="L47" s="85">
        <f t="shared" si="13"/>
        <v>28087.43</v>
      </c>
      <c r="M47" s="86">
        <f t="shared" si="5"/>
        <v>549.08129453507581</v>
      </c>
      <c r="N47" s="87">
        <f t="shared" si="6"/>
        <v>22972.080000000002</v>
      </c>
    </row>
    <row r="48" spans="1:14" ht="66.599999999999994" customHeight="1" x14ac:dyDescent="0.2">
      <c r="A48" s="96">
        <v>19010100</v>
      </c>
      <c r="B48" s="54" t="s">
        <v>147</v>
      </c>
      <c r="C48" s="90"/>
      <c r="D48" s="90"/>
      <c r="E48" s="91">
        <f t="shared" si="12"/>
        <v>0</v>
      </c>
      <c r="F48" s="113">
        <f t="shared" si="14"/>
        <v>0</v>
      </c>
      <c r="G48" s="240">
        <v>5104.67</v>
      </c>
      <c r="H48" s="259">
        <v>28076.77</v>
      </c>
      <c r="I48" s="91">
        <f t="shared" si="1"/>
        <v>550.02125504684921</v>
      </c>
      <c r="J48" s="112">
        <f t="shared" si="2"/>
        <v>22972.1</v>
      </c>
      <c r="K48" s="90">
        <f t="shared" si="15"/>
        <v>5104.67</v>
      </c>
      <c r="L48" s="90">
        <f t="shared" si="13"/>
        <v>28076.77</v>
      </c>
      <c r="M48" s="91">
        <f t="shared" si="5"/>
        <v>550.02125504684921</v>
      </c>
      <c r="N48" s="92">
        <f t="shared" si="6"/>
        <v>22972.1</v>
      </c>
    </row>
    <row r="49" spans="1:14" ht="55.15" customHeight="1" x14ac:dyDescent="0.2">
      <c r="A49" s="96">
        <v>19010300</v>
      </c>
      <c r="B49" s="54" t="s">
        <v>196</v>
      </c>
      <c r="C49" s="90"/>
      <c r="D49" s="90"/>
      <c r="E49" s="91">
        <f t="shared" si="12"/>
        <v>0</v>
      </c>
      <c r="F49" s="113">
        <f t="shared" si="14"/>
        <v>0</v>
      </c>
      <c r="G49" s="240">
        <v>10.68</v>
      </c>
      <c r="H49" s="259">
        <v>10.66</v>
      </c>
      <c r="I49" s="91">
        <f t="shared" si="1"/>
        <v>99.812734082397</v>
      </c>
      <c r="J49" s="112">
        <f t="shared" si="2"/>
        <v>-1.9999999999999574E-2</v>
      </c>
      <c r="K49" s="90">
        <f t="shared" si="15"/>
        <v>10.68</v>
      </c>
      <c r="L49" s="90">
        <f t="shared" si="13"/>
        <v>10.66</v>
      </c>
      <c r="M49" s="91">
        <f t="shared" si="5"/>
        <v>99.812734082397</v>
      </c>
      <c r="N49" s="92">
        <f t="shared" si="6"/>
        <v>-1.9999999999999574E-2</v>
      </c>
    </row>
    <row r="50" spans="1:14" ht="23.45" customHeight="1" x14ac:dyDescent="0.2">
      <c r="A50" s="83">
        <v>20000000</v>
      </c>
      <c r="B50" s="84" t="s">
        <v>33</v>
      </c>
      <c r="C50" s="85">
        <f>C51+C58+C67</f>
        <v>1093278.73</v>
      </c>
      <c r="D50" s="85">
        <f>D51+D58+D67+D79</f>
        <v>2815653.5300000003</v>
      </c>
      <c r="E50" s="86">
        <f t="shared" ref="E50:E119" si="17">IF(C50=0,0,D50/C50*100)</f>
        <v>257.5421484693112</v>
      </c>
      <c r="F50" s="111">
        <f t="shared" ref="F50:F119" si="18">D50-C50</f>
        <v>1722374.8000000003</v>
      </c>
      <c r="G50" s="87">
        <f>G51+G71</f>
        <v>6843840.5200000005</v>
      </c>
      <c r="H50" s="87">
        <f>H51+H71</f>
        <v>5850004.5999999996</v>
      </c>
      <c r="I50" s="86">
        <f t="shared" si="1"/>
        <v>85.478388675252177</v>
      </c>
      <c r="J50" s="110">
        <f>H50-G50</f>
        <v>-993835.92000000086</v>
      </c>
      <c r="K50" s="85">
        <f>C50+G50</f>
        <v>7937119.25</v>
      </c>
      <c r="L50" s="85">
        <f>D50+H50</f>
        <v>8665658.129999999</v>
      </c>
      <c r="M50" s="86">
        <f t="shared" si="5"/>
        <v>109.17888287995672</v>
      </c>
      <c r="N50" s="87">
        <f>L50-K50</f>
        <v>728538.87999999896</v>
      </c>
    </row>
    <row r="51" spans="1:14" ht="34.15" customHeight="1" x14ac:dyDescent="0.2">
      <c r="A51" s="83">
        <v>21000000</v>
      </c>
      <c r="B51" s="84" t="s">
        <v>197</v>
      </c>
      <c r="C51" s="249">
        <f>C52</f>
        <v>77413</v>
      </c>
      <c r="D51" s="249">
        <f>D52</f>
        <v>83593.95</v>
      </c>
      <c r="E51" s="86">
        <f t="shared" si="17"/>
        <v>107.98438246806093</v>
      </c>
      <c r="F51" s="111">
        <f t="shared" si="18"/>
        <v>6180.9499999999971</v>
      </c>
      <c r="G51" s="87">
        <f>G57</f>
        <v>0</v>
      </c>
      <c r="H51" s="87"/>
      <c r="I51" s="86">
        <f t="shared" ref="I51:I126" si="19">IF(G51=0,0,H51/G51*100)</f>
        <v>0</v>
      </c>
      <c r="J51" s="110">
        <f t="shared" ref="J51:J57" si="20">H51-G51</f>
        <v>0</v>
      </c>
      <c r="K51" s="85">
        <f t="shared" si="15"/>
        <v>77413</v>
      </c>
      <c r="L51" s="85">
        <f t="shared" si="13"/>
        <v>83593.95</v>
      </c>
      <c r="M51" s="86">
        <f t="shared" si="5"/>
        <v>107.98438246806093</v>
      </c>
      <c r="N51" s="87">
        <f t="shared" si="6"/>
        <v>6180.9499999999971</v>
      </c>
    </row>
    <row r="52" spans="1:14" ht="17.45" customHeight="1" x14ac:dyDescent="0.2">
      <c r="A52" s="83">
        <v>21080000</v>
      </c>
      <c r="B52" s="84" t="s">
        <v>198</v>
      </c>
      <c r="C52" s="87">
        <f>SUM(C54:C57)</f>
        <v>77413</v>
      </c>
      <c r="D52" s="87">
        <f>SUM(D53:D57)</f>
        <v>83593.95</v>
      </c>
      <c r="E52" s="86">
        <f t="shared" si="17"/>
        <v>107.98438246806093</v>
      </c>
      <c r="F52" s="111">
        <f t="shared" si="18"/>
        <v>6180.9499999999971</v>
      </c>
      <c r="G52" s="85"/>
      <c r="H52" s="85"/>
      <c r="I52" s="86">
        <f t="shared" si="19"/>
        <v>0</v>
      </c>
      <c r="J52" s="110">
        <f t="shared" si="20"/>
        <v>0</v>
      </c>
      <c r="K52" s="85">
        <f t="shared" ref="K52:K129" si="21">C52+G52</f>
        <v>77413</v>
      </c>
      <c r="L52" s="85">
        <f>D52+H52</f>
        <v>83593.95</v>
      </c>
      <c r="M52" s="86">
        <f t="shared" ref="M52:M128" si="22">IF(K52=0,0,L52/K52*100)</f>
        <v>107.98438246806093</v>
      </c>
      <c r="N52" s="87">
        <f t="shared" ref="N52:N128" si="23">L52-K52</f>
        <v>6180.9499999999971</v>
      </c>
    </row>
    <row r="53" spans="1:14" ht="17.45" customHeight="1" x14ac:dyDescent="0.2">
      <c r="A53" s="89">
        <v>21080500</v>
      </c>
      <c r="B53" s="53" t="s">
        <v>35</v>
      </c>
      <c r="C53" s="87"/>
      <c r="D53" s="261">
        <v>49916.95</v>
      </c>
      <c r="E53" s="86"/>
      <c r="F53" s="111"/>
      <c r="G53" s="85"/>
      <c r="H53" s="85"/>
      <c r="I53" s="86"/>
      <c r="J53" s="110"/>
      <c r="K53" s="85"/>
      <c r="L53" s="85"/>
      <c r="M53" s="86"/>
      <c r="N53" s="87"/>
    </row>
    <row r="54" spans="1:14" s="2" customFormat="1" x14ac:dyDescent="0.2">
      <c r="A54" s="89">
        <v>21081100</v>
      </c>
      <c r="B54" s="53" t="s">
        <v>199</v>
      </c>
      <c r="C54" s="240">
        <v>6413</v>
      </c>
      <c r="D54" s="246">
        <v>4907</v>
      </c>
      <c r="E54" s="91">
        <f t="shared" si="17"/>
        <v>76.516450958989552</v>
      </c>
      <c r="F54" s="92">
        <f>F69+F71</f>
        <v>-16483.57</v>
      </c>
      <c r="G54" s="92"/>
      <c r="H54" s="92"/>
      <c r="I54" s="91">
        <f t="shared" si="19"/>
        <v>0</v>
      </c>
      <c r="J54" s="110">
        <f t="shared" si="20"/>
        <v>0</v>
      </c>
      <c r="K54" s="90">
        <f t="shared" si="21"/>
        <v>6413</v>
      </c>
      <c r="L54" s="90">
        <f>D54+H54</f>
        <v>4907</v>
      </c>
      <c r="M54" s="91">
        <f t="shared" si="22"/>
        <v>76.516450958989552</v>
      </c>
      <c r="N54" s="92">
        <f t="shared" si="23"/>
        <v>-1506</v>
      </c>
    </row>
    <row r="55" spans="1:14" s="46" customFormat="1" ht="51" x14ac:dyDescent="0.2">
      <c r="A55" s="89">
        <v>21081500</v>
      </c>
      <c r="B55" s="53" t="s">
        <v>200</v>
      </c>
      <c r="C55" s="248">
        <v>71000</v>
      </c>
      <c r="D55" s="261">
        <v>23800</v>
      </c>
      <c r="E55" s="91">
        <f t="shared" si="17"/>
        <v>33.521126760563376</v>
      </c>
      <c r="F55" s="113">
        <f t="shared" si="18"/>
        <v>-47200</v>
      </c>
      <c r="G55" s="112"/>
      <c r="H55" s="114"/>
      <c r="I55" s="91">
        <f t="shared" si="19"/>
        <v>0</v>
      </c>
      <c r="J55" s="110">
        <f t="shared" si="20"/>
        <v>0</v>
      </c>
      <c r="K55" s="90">
        <f t="shared" si="21"/>
        <v>71000</v>
      </c>
      <c r="L55" s="90">
        <f t="shared" ref="L55:L71" si="24">D55+H55</f>
        <v>23800</v>
      </c>
      <c r="M55" s="91">
        <f t="shared" si="22"/>
        <v>33.521126760563376</v>
      </c>
      <c r="N55" s="92">
        <f t="shared" si="23"/>
        <v>-47200</v>
      </c>
    </row>
    <row r="56" spans="1:14" s="46" customFormat="1" ht="89.25" x14ac:dyDescent="0.2">
      <c r="A56" s="89">
        <v>21082400</v>
      </c>
      <c r="B56" s="53" t="s">
        <v>408</v>
      </c>
      <c r="C56" s="264"/>
      <c r="D56" s="261">
        <v>4970</v>
      </c>
      <c r="E56" s="91"/>
      <c r="F56" s="113"/>
      <c r="G56" s="112"/>
      <c r="H56" s="114"/>
      <c r="I56" s="91"/>
      <c r="J56" s="110"/>
      <c r="K56" s="90"/>
      <c r="L56" s="90"/>
      <c r="M56" s="91"/>
      <c r="N56" s="92"/>
    </row>
    <row r="57" spans="1:14" s="46" customFormat="1" ht="38.25" x14ac:dyDescent="0.2">
      <c r="A57" s="89">
        <v>21110000</v>
      </c>
      <c r="B57" s="53" t="s">
        <v>148</v>
      </c>
      <c r="C57" s="92"/>
      <c r="D57" s="85"/>
      <c r="E57" s="91">
        <f t="shared" si="17"/>
        <v>0</v>
      </c>
      <c r="F57" s="113">
        <f t="shared" si="18"/>
        <v>0</v>
      </c>
      <c r="G57" s="112"/>
      <c r="H57" s="114"/>
      <c r="I57" s="91">
        <f t="shared" si="19"/>
        <v>0</v>
      </c>
      <c r="J57" s="112">
        <f t="shared" si="20"/>
        <v>0</v>
      </c>
      <c r="K57" s="90">
        <f t="shared" si="21"/>
        <v>0</v>
      </c>
      <c r="L57" s="90">
        <f t="shared" si="24"/>
        <v>0</v>
      </c>
      <c r="M57" s="91">
        <f t="shared" si="22"/>
        <v>0</v>
      </c>
      <c r="N57" s="92">
        <f t="shared" si="23"/>
        <v>0</v>
      </c>
    </row>
    <row r="58" spans="1:14" s="46" customFormat="1" ht="38.25" x14ac:dyDescent="0.2">
      <c r="A58" s="83">
        <v>22000000</v>
      </c>
      <c r="B58" s="84" t="s">
        <v>201</v>
      </c>
      <c r="C58" s="244">
        <f>C59+C64+C62</f>
        <v>958696.2300000001</v>
      </c>
      <c r="D58" s="87">
        <f>D59+D64+D62</f>
        <v>2691373.65</v>
      </c>
      <c r="E58" s="86">
        <f t="shared" si="17"/>
        <v>280.73268317744396</v>
      </c>
      <c r="F58" s="111">
        <f t="shared" si="18"/>
        <v>1732677.42</v>
      </c>
      <c r="G58" s="110"/>
      <c r="H58" s="115"/>
      <c r="I58" s="86">
        <f t="shared" si="19"/>
        <v>0</v>
      </c>
      <c r="J58" s="110">
        <f t="shared" ref="J58:J128" si="25">H58-G58</f>
        <v>0</v>
      </c>
      <c r="K58" s="85">
        <f t="shared" si="21"/>
        <v>958696.2300000001</v>
      </c>
      <c r="L58" s="85">
        <f t="shared" si="24"/>
        <v>2691373.65</v>
      </c>
      <c r="M58" s="86">
        <f t="shared" si="22"/>
        <v>280.73268317744396</v>
      </c>
      <c r="N58" s="87">
        <f t="shared" si="23"/>
        <v>1732677.42</v>
      </c>
    </row>
    <row r="59" spans="1:14" s="46" customFormat="1" ht="25.5" x14ac:dyDescent="0.2">
      <c r="A59" s="83">
        <v>22010000</v>
      </c>
      <c r="B59" s="84" t="s">
        <v>34</v>
      </c>
      <c r="C59" s="244">
        <f>C60</f>
        <v>942418.67</v>
      </c>
      <c r="D59" s="87">
        <f>D60+D61</f>
        <v>2630089.65</v>
      </c>
      <c r="E59" s="86">
        <f t="shared" si="17"/>
        <v>279.07868697040982</v>
      </c>
      <c r="F59" s="111">
        <f t="shared" si="18"/>
        <v>1687670.98</v>
      </c>
      <c r="G59" s="110"/>
      <c r="H59" s="115"/>
      <c r="I59" s="86">
        <f t="shared" si="19"/>
        <v>0</v>
      </c>
      <c r="J59" s="110">
        <f t="shared" si="25"/>
        <v>0</v>
      </c>
      <c r="K59" s="85">
        <f t="shared" si="21"/>
        <v>942418.67</v>
      </c>
      <c r="L59" s="85">
        <f t="shared" si="24"/>
        <v>2630089.65</v>
      </c>
      <c r="M59" s="86">
        <f t="shared" si="22"/>
        <v>279.07868697040982</v>
      </c>
      <c r="N59" s="87">
        <f t="shared" si="23"/>
        <v>1687670.98</v>
      </c>
    </row>
    <row r="60" spans="1:14" s="46" customFormat="1" ht="25.5" x14ac:dyDescent="0.2">
      <c r="A60" s="89">
        <v>22012500</v>
      </c>
      <c r="B60" s="97" t="s">
        <v>202</v>
      </c>
      <c r="C60" s="240">
        <v>942418.67</v>
      </c>
      <c r="D60" s="246">
        <v>2629969.65</v>
      </c>
      <c r="E60" s="91">
        <f t="shared" si="17"/>
        <v>279.06595377614917</v>
      </c>
      <c r="F60" s="113">
        <f t="shared" si="18"/>
        <v>1687550.98</v>
      </c>
      <c r="G60" s="112"/>
      <c r="H60" s="114"/>
      <c r="I60" s="91">
        <f t="shared" si="19"/>
        <v>0</v>
      </c>
      <c r="J60" s="112">
        <f t="shared" si="25"/>
        <v>0</v>
      </c>
      <c r="K60" s="90">
        <f t="shared" si="21"/>
        <v>942418.67</v>
      </c>
      <c r="L60" s="90">
        <f t="shared" si="24"/>
        <v>2629969.65</v>
      </c>
      <c r="M60" s="91">
        <f t="shared" si="22"/>
        <v>279.06595377614917</v>
      </c>
      <c r="N60" s="92">
        <f t="shared" si="23"/>
        <v>1687550.98</v>
      </c>
    </row>
    <row r="61" spans="1:14" s="46" customFormat="1" ht="44.45" customHeight="1" x14ac:dyDescent="0.2">
      <c r="A61" s="89">
        <v>22012600</v>
      </c>
      <c r="B61" s="97" t="s">
        <v>363</v>
      </c>
      <c r="C61" s="204"/>
      <c r="D61" s="246">
        <v>120</v>
      </c>
      <c r="E61" s="91"/>
      <c r="F61" s="113"/>
      <c r="G61" s="112"/>
      <c r="H61" s="114"/>
      <c r="I61" s="91"/>
      <c r="J61" s="112"/>
      <c r="K61" s="90"/>
      <c r="L61" s="90"/>
      <c r="M61" s="91"/>
      <c r="N61" s="92"/>
    </row>
    <row r="62" spans="1:14" s="46" customFormat="1" ht="51" x14ac:dyDescent="0.2">
      <c r="A62" s="83">
        <v>280800000</v>
      </c>
      <c r="B62" s="187" t="s">
        <v>328</v>
      </c>
      <c r="C62" s="250">
        <v>12347.92</v>
      </c>
      <c r="D62" s="265">
        <f>D63</f>
        <v>53833.24</v>
      </c>
      <c r="E62" s="162"/>
      <c r="F62" s="111">
        <f t="shared" si="18"/>
        <v>41485.32</v>
      </c>
      <c r="G62" s="110"/>
      <c r="H62" s="115"/>
      <c r="I62" s="162"/>
      <c r="J62" s="110"/>
      <c r="K62" s="164">
        <f t="shared" si="21"/>
        <v>12347.92</v>
      </c>
      <c r="L62" s="164">
        <f t="shared" si="24"/>
        <v>53833.24</v>
      </c>
      <c r="M62" s="162">
        <f t="shared" si="22"/>
        <v>435.97010670623069</v>
      </c>
      <c r="N62" s="161">
        <f t="shared" si="23"/>
        <v>41485.32</v>
      </c>
    </row>
    <row r="63" spans="1:14" s="46" customFormat="1" ht="57" customHeight="1" x14ac:dyDescent="0.2">
      <c r="A63" s="89">
        <v>22080400</v>
      </c>
      <c r="B63" s="97" t="s">
        <v>329</v>
      </c>
      <c r="C63" s="240">
        <v>12347.92</v>
      </c>
      <c r="D63" s="246">
        <v>53833.24</v>
      </c>
      <c r="E63" s="91"/>
      <c r="F63" s="113"/>
      <c r="G63" s="112"/>
      <c r="H63" s="114"/>
      <c r="I63" s="91"/>
      <c r="J63" s="112"/>
      <c r="K63" s="90">
        <f>C63+G63</f>
        <v>12347.92</v>
      </c>
      <c r="L63" s="90">
        <f>D63+H63</f>
        <v>53833.24</v>
      </c>
      <c r="M63" s="91">
        <f>L63-K63</f>
        <v>41485.32</v>
      </c>
      <c r="N63" s="92"/>
    </row>
    <row r="64" spans="1:14" s="46" customFormat="1" x14ac:dyDescent="0.2">
      <c r="A64" s="83">
        <v>22090000</v>
      </c>
      <c r="B64" s="88" t="s">
        <v>203</v>
      </c>
      <c r="C64" s="244">
        <f>C65+C66</f>
        <v>3929.64</v>
      </c>
      <c r="D64" s="263">
        <f>D65+D66</f>
        <v>7450.76</v>
      </c>
      <c r="E64" s="86">
        <f t="shared" si="17"/>
        <v>189.60413676570883</v>
      </c>
      <c r="F64" s="111">
        <f t="shared" si="18"/>
        <v>3521.1200000000003</v>
      </c>
      <c r="G64" s="116"/>
      <c r="H64" s="115"/>
      <c r="I64" s="86">
        <f t="shared" si="19"/>
        <v>0</v>
      </c>
      <c r="J64" s="110">
        <f t="shared" si="25"/>
        <v>0</v>
      </c>
      <c r="K64" s="85">
        <f t="shared" si="21"/>
        <v>3929.64</v>
      </c>
      <c r="L64" s="85">
        <f t="shared" si="24"/>
        <v>7450.76</v>
      </c>
      <c r="M64" s="86">
        <f t="shared" si="22"/>
        <v>189.60413676570883</v>
      </c>
      <c r="N64" s="87">
        <f t="shared" si="23"/>
        <v>3521.1200000000003</v>
      </c>
    </row>
    <row r="65" spans="1:14" s="46" customFormat="1" ht="25.5" x14ac:dyDescent="0.2">
      <c r="A65" s="89">
        <v>22090100</v>
      </c>
      <c r="B65" s="98" t="s">
        <v>204</v>
      </c>
      <c r="C65" s="240">
        <v>155.63999999999999</v>
      </c>
      <c r="D65" s="246">
        <v>276.76</v>
      </c>
      <c r="E65" s="91">
        <f t="shared" si="17"/>
        <v>177.82061166795168</v>
      </c>
      <c r="F65" s="113">
        <f t="shared" si="18"/>
        <v>121.12</v>
      </c>
      <c r="G65" s="112"/>
      <c r="H65" s="114"/>
      <c r="I65" s="91">
        <f t="shared" si="19"/>
        <v>0</v>
      </c>
      <c r="J65" s="112">
        <f t="shared" si="25"/>
        <v>0</v>
      </c>
      <c r="K65" s="90">
        <f t="shared" si="21"/>
        <v>155.63999999999999</v>
      </c>
      <c r="L65" s="90">
        <f t="shared" si="24"/>
        <v>276.76</v>
      </c>
      <c r="M65" s="91">
        <f t="shared" si="22"/>
        <v>177.82061166795168</v>
      </c>
      <c r="N65" s="92">
        <f t="shared" si="23"/>
        <v>121.12</v>
      </c>
    </row>
    <row r="66" spans="1:14" s="46" customFormat="1" ht="38.25" x14ac:dyDescent="0.2">
      <c r="A66" s="89">
        <v>22090400</v>
      </c>
      <c r="B66" s="98" t="s">
        <v>324</v>
      </c>
      <c r="C66" s="240">
        <v>3774</v>
      </c>
      <c r="D66" s="246">
        <v>7174</v>
      </c>
      <c r="E66" s="91"/>
      <c r="F66" s="113">
        <f t="shared" si="18"/>
        <v>3400</v>
      </c>
      <c r="G66" s="112"/>
      <c r="H66" s="114"/>
      <c r="I66" s="91"/>
      <c r="J66" s="112"/>
      <c r="K66" s="90">
        <f t="shared" si="21"/>
        <v>3774</v>
      </c>
      <c r="L66" s="90">
        <f t="shared" si="24"/>
        <v>7174</v>
      </c>
      <c r="M66" s="91">
        <f t="shared" si="22"/>
        <v>190.09009009009009</v>
      </c>
      <c r="N66" s="92">
        <f t="shared" si="23"/>
        <v>3400</v>
      </c>
    </row>
    <row r="67" spans="1:14" s="46" customFormat="1" x14ac:dyDescent="0.2">
      <c r="A67" s="83">
        <v>24000000</v>
      </c>
      <c r="B67" s="88" t="s">
        <v>269</v>
      </c>
      <c r="C67" s="244">
        <f>C68</f>
        <v>57169.5</v>
      </c>
      <c r="D67" s="267">
        <f>D68</f>
        <v>40685.93</v>
      </c>
      <c r="E67" s="86">
        <f t="shared" si="17"/>
        <v>71.167195794960605</v>
      </c>
      <c r="F67" s="111">
        <f t="shared" si="18"/>
        <v>-16483.57</v>
      </c>
      <c r="G67" s="111"/>
      <c r="H67" s="115"/>
      <c r="I67" s="86">
        <f t="shared" si="19"/>
        <v>0</v>
      </c>
      <c r="J67" s="110">
        <f t="shared" si="25"/>
        <v>0</v>
      </c>
      <c r="K67" s="85">
        <f t="shared" si="21"/>
        <v>57169.5</v>
      </c>
      <c r="L67" s="85">
        <f t="shared" si="24"/>
        <v>40685.93</v>
      </c>
      <c r="M67" s="86">
        <f t="shared" si="22"/>
        <v>71.167195794960605</v>
      </c>
      <c r="N67" s="87">
        <f t="shared" si="23"/>
        <v>-16483.57</v>
      </c>
    </row>
    <row r="68" spans="1:14" s="46" customFormat="1" x14ac:dyDescent="0.2">
      <c r="A68" s="83">
        <v>24060000</v>
      </c>
      <c r="B68" s="84" t="s">
        <v>35</v>
      </c>
      <c r="C68" s="87">
        <f>C69+C70</f>
        <v>57169.5</v>
      </c>
      <c r="D68" s="87">
        <f>D69+D70</f>
        <v>40685.93</v>
      </c>
      <c r="E68" s="86">
        <f t="shared" si="17"/>
        <v>71.167195794960605</v>
      </c>
      <c r="F68" s="111">
        <f t="shared" si="18"/>
        <v>-16483.57</v>
      </c>
      <c r="G68" s="111"/>
      <c r="H68" s="115"/>
      <c r="I68" s="86">
        <f t="shared" si="19"/>
        <v>0</v>
      </c>
      <c r="J68" s="110">
        <f t="shared" si="25"/>
        <v>0</v>
      </c>
      <c r="K68" s="85">
        <f t="shared" si="21"/>
        <v>57169.5</v>
      </c>
      <c r="L68" s="85">
        <f t="shared" si="24"/>
        <v>40685.93</v>
      </c>
      <c r="M68" s="86">
        <f t="shared" si="22"/>
        <v>71.167195794960605</v>
      </c>
      <c r="N68" s="87">
        <f t="shared" si="23"/>
        <v>-16483.57</v>
      </c>
    </row>
    <row r="69" spans="1:14" s="2" customFormat="1" x14ac:dyDescent="0.2">
      <c r="A69" s="89">
        <v>24060300</v>
      </c>
      <c r="B69" s="53" t="s">
        <v>198</v>
      </c>
      <c r="C69" s="240">
        <v>57169.5</v>
      </c>
      <c r="D69" s="266">
        <v>40685.93</v>
      </c>
      <c r="E69" s="86">
        <f t="shared" si="17"/>
        <v>71.167195794960605</v>
      </c>
      <c r="F69" s="113">
        <f t="shared" si="18"/>
        <v>-16483.57</v>
      </c>
      <c r="G69" s="113"/>
      <c r="H69" s="114"/>
      <c r="I69" s="86">
        <f t="shared" si="19"/>
        <v>0</v>
      </c>
      <c r="J69" s="112">
        <f t="shared" si="25"/>
        <v>0</v>
      </c>
      <c r="K69" s="90">
        <f t="shared" si="21"/>
        <v>57169.5</v>
      </c>
      <c r="L69" s="90">
        <f t="shared" si="24"/>
        <v>40685.93</v>
      </c>
      <c r="M69" s="86">
        <f t="shared" si="22"/>
        <v>71.167195794960605</v>
      </c>
      <c r="N69" s="92">
        <f t="shared" si="23"/>
        <v>-16483.57</v>
      </c>
    </row>
    <row r="70" spans="1:14" s="2" customFormat="1" ht="102" hidden="1" x14ac:dyDescent="0.2">
      <c r="A70" s="103">
        <v>24062200</v>
      </c>
      <c r="B70" s="104" t="s">
        <v>291</v>
      </c>
      <c r="C70" s="92"/>
      <c r="D70" s="114"/>
      <c r="E70" s="91"/>
      <c r="F70" s="113">
        <f t="shared" si="18"/>
        <v>0</v>
      </c>
      <c r="G70" s="113"/>
      <c r="H70" s="114"/>
      <c r="I70" s="86"/>
      <c r="J70" s="112"/>
      <c r="K70" s="90">
        <f t="shared" si="21"/>
        <v>0</v>
      </c>
      <c r="L70" s="90">
        <f t="shared" si="24"/>
        <v>0</v>
      </c>
      <c r="M70" s="86">
        <f t="shared" si="22"/>
        <v>0</v>
      </c>
      <c r="N70" s="92">
        <f t="shared" si="23"/>
        <v>0</v>
      </c>
    </row>
    <row r="71" spans="1:14" s="2" customFormat="1" ht="25.5" x14ac:dyDescent="0.2">
      <c r="A71" s="83">
        <v>25000000</v>
      </c>
      <c r="B71" s="88" t="s">
        <v>205</v>
      </c>
      <c r="C71" s="87">
        <f>C72+C76</f>
        <v>0</v>
      </c>
      <c r="D71" s="87">
        <f>D72+D76</f>
        <v>0</v>
      </c>
      <c r="E71" s="86">
        <f t="shared" si="17"/>
        <v>0</v>
      </c>
      <c r="F71" s="111">
        <f t="shared" si="18"/>
        <v>0</v>
      </c>
      <c r="G71" s="111">
        <f>G72+G76</f>
        <v>6843840.5200000005</v>
      </c>
      <c r="H71" s="111">
        <f>H72+H76</f>
        <v>5850004.5999999996</v>
      </c>
      <c r="I71" s="86">
        <f t="shared" si="19"/>
        <v>85.478388675252177</v>
      </c>
      <c r="J71" s="110">
        <f t="shared" si="25"/>
        <v>-993835.92000000086</v>
      </c>
      <c r="K71" s="85">
        <f t="shared" si="21"/>
        <v>6843840.5200000005</v>
      </c>
      <c r="L71" s="85">
        <f t="shared" si="24"/>
        <v>5850004.5999999996</v>
      </c>
      <c r="M71" s="86">
        <f t="shared" si="22"/>
        <v>85.478388675252177</v>
      </c>
      <c r="N71" s="87">
        <f t="shared" si="23"/>
        <v>-993835.92000000086</v>
      </c>
    </row>
    <row r="72" spans="1:14" ht="41.45" customHeight="1" x14ac:dyDescent="0.2">
      <c r="A72" s="83">
        <v>25010000</v>
      </c>
      <c r="B72" s="88" t="s">
        <v>206</v>
      </c>
      <c r="C72" s="87">
        <f>SUM(C73:C74)</f>
        <v>0</v>
      </c>
      <c r="D72" s="87">
        <f>SUM(D73:D74)</f>
        <v>0</v>
      </c>
      <c r="E72" s="86">
        <f t="shared" si="17"/>
        <v>0</v>
      </c>
      <c r="F72" s="111">
        <f t="shared" si="18"/>
        <v>0</v>
      </c>
      <c r="G72" s="87">
        <f>SUM(G73:G75)</f>
        <v>964612.75</v>
      </c>
      <c r="H72" s="87">
        <f>SUM(H73+H74+H75)</f>
        <v>1173527.8899999999</v>
      </c>
      <c r="I72" s="86">
        <f t="shared" si="19"/>
        <v>121.65792853142361</v>
      </c>
      <c r="J72" s="110">
        <f t="shared" si="25"/>
        <v>208915.1399999999</v>
      </c>
      <c r="K72" s="85">
        <f t="shared" si="21"/>
        <v>964612.75</v>
      </c>
      <c r="L72" s="85">
        <f t="shared" ref="L72:L85" si="26">D72+H72</f>
        <v>1173527.8899999999</v>
      </c>
      <c r="M72" s="86">
        <f t="shared" si="22"/>
        <v>121.65792853142361</v>
      </c>
      <c r="N72" s="87">
        <f t="shared" si="23"/>
        <v>208915.1399999999</v>
      </c>
    </row>
    <row r="73" spans="1:14" ht="38.25" x14ac:dyDescent="0.2">
      <c r="A73" s="89">
        <v>25010100</v>
      </c>
      <c r="B73" s="54" t="s">
        <v>207</v>
      </c>
      <c r="C73" s="92"/>
      <c r="D73" s="117"/>
      <c r="E73" s="91">
        <f t="shared" si="17"/>
        <v>0</v>
      </c>
      <c r="F73" s="113">
        <f t="shared" si="18"/>
        <v>0</v>
      </c>
      <c r="G73" s="240">
        <v>936870.29</v>
      </c>
      <c r="H73" s="246">
        <v>1132113.25</v>
      </c>
      <c r="I73" s="91">
        <f t="shared" si="19"/>
        <v>120.83991370886571</v>
      </c>
      <c r="J73" s="112">
        <f t="shared" si="25"/>
        <v>195242.95999999996</v>
      </c>
      <c r="K73" s="90">
        <f t="shared" si="21"/>
        <v>936870.29</v>
      </c>
      <c r="L73" s="90">
        <f t="shared" si="26"/>
        <v>1132113.25</v>
      </c>
      <c r="M73" s="91">
        <f t="shared" si="22"/>
        <v>120.83991370886571</v>
      </c>
      <c r="N73" s="92">
        <f t="shared" si="23"/>
        <v>195242.95999999996</v>
      </c>
    </row>
    <row r="74" spans="1:14" ht="51" x14ac:dyDescent="0.2">
      <c r="A74" s="89">
        <v>25010300</v>
      </c>
      <c r="B74" s="54" t="s">
        <v>208</v>
      </c>
      <c r="C74" s="92"/>
      <c r="D74" s="117"/>
      <c r="E74" s="91">
        <f t="shared" si="17"/>
        <v>0</v>
      </c>
      <c r="F74" s="113">
        <f t="shared" si="18"/>
        <v>0</v>
      </c>
      <c r="G74" s="240">
        <v>24892.46</v>
      </c>
      <c r="H74" s="261">
        <v>22574.14</v>
      </c>
      <c r="I74" s="91">
        <f t="shared" si="19"/>
        <v>90.686657726877939</v>
      </c>
      <c r="J74" s="112">
        <f t="shared" si="25"/>
        <v>-2318.3199999999997</v>
      </c>
      <c r="K74" s="90">
        <f t="shared" si="21"/>
        <v>24892.46</v>
      </c>
      <c r="L74" s="90">
        <f t="shared" si="26"/>
        <v>22574.14</v>
      </c>
      <c r="M74" s="91">
        <f t="shared" si="22"/>
        <v>90.686657726877939</v>
      </c>
      <c r="N74" s="92">
        <f t="shared" si="23"/>
        <v>-2318.3199999999997</v>
      </c>
    </row>
    <row r="75" spans="1:14" ht="46.15" customHeight="1" x14ac:dyDescent="0.2">
      <c r="A75" s="89">
        <v>25010400</v>
      </c>
      <c r="B75" s="54" t="s">
        <v>410</v>
      </c>
      <c r="C75" s="92"/>
      <c r="D75" s="117"/>
      <c r="E75" s="91"/>
      <c r="F75" s="113"/>
      <c r="G75" s="240">
        <v>2850</v>
      </c>
      <c r="H75" s="261">
        <v>18840.5</v>
      </c>
      <c r="I75" s="91"/>
      <c r="J75" s="112"/>
      <c r="K75" s="90"/>
      <c r="L75" s="90"/>
      <c r="M75" s="91"/>
      <c r="N75" s="92"/>
    </row>
    <row r="76" spans="1:14" ht="25.5" x14ac:dyDescent="0.2">
      <c r="A76" s="83">
        <v>25020000</v>
      </c>
      <c r="B76" s="88" t="s">
        <v>36</v>
      </c>
      <c r="C76" s="87">
        <f>SUM(C77)</f>
        <v>0</v>
      </c>
      <c r="D76" s="87">
        <f>SUM(D77)</f>
        <v>0</v>
      </c>
      <c r="E76" s="86">
        <f t="shared" si="17"/>
        <v>0</v>
      </c>
      <c r="F76" s="111">
        <f t="shared" si="18"/>
        <v>0</v>
      </c>
      <c r="G76" s="87">
        <f>G77+G78</f>
        <v>5879227.7700000005</v>
      </c>
      <c r="H76" s="87">
        <f>H77+H78</f>
        <v>4676476.71</v>
      </c>
      <c r="I76" s="86">
        <f t="shared" si="19"/>
        <v>79.542363265167381</v>
      </c>
      <c r="J76" s="110">
        <f t="shared" si="25"/>
        <v>-1202751.0600000005</v>
      </c>
      <c r="K76" s="85">
        <f t="shared" si="21"/>
        <v>5879227.7700000005</v>
      </c>
      <c r="L76" s="85">
        <f t="shared" si="26"/>
        <v>4676476.71</v>
      </c>
      <c r="M76" s="86">
        <f t="shared" si="22"/>
        <v>79.542363265167381</v>
      </c>
      <c r="N76" s="87">
        <f t="shared" si="23"/>
        <v>-1202751.0600000005</v>
      </c>
    </row>
    <row r="77" spans="1:14" ht="25.5" x14ac:dyDescent="0.2">
      <c r="A77" s="89">
        <v>25020100</v>
      </c>
      <c r="B77" s="54" t="s">
        <v>209</v>
      </c>
      <c r="C77" s="92"/>
      <c r="D77" s="117"/>
      <c r="E77" s="91">
        <f t="shared" si="17"/>
        <v>0</v>
      </c>
      <c r="F77" s="113"/>
      <c r="G77" s="240">
        <v>5712138.3700000001</v>
      </c>
      <c r="H77" s="261">
        <v>4518508.68</v>
      </c>
      <c r="I77" s="91">
        <f t="shared" si="19"/>
        <v>79.103627876577491</v>
      </c>
      <c r="J77" s="112">
        <f t="shared" si="25"/>
        <v>-1193629.6900000004</v>
      </c>
      <c r="K77" s="90">
        <f t="shared" si="21"/>
        <v>5712138.3700000001</v>
      </c>
      <c r="L77" s="90">
        <f t="shared" si="26"/>
        <v>4518508.68</v>
      </c>
      <c r="M77" s="91">
        <f t="shared" si="22"/>
        <v>79.103627876577491</v>
      </c>
      <c r="N77" s="92">
        <f t="shared" si="23"/>
        <v>-1193629.6900000004</v>
      </c>
    </row>
    <row r="78" spans="1:14" ht="106.9" customHeight="1" x14ac:dyDescent="0.2">
      <c r="A78" s="89">
        <v>25020200</v>
      </c>
      <c r="B78" s="54" t="s">
        <v>210</v>
      </c>
      <c r="C78" s="92"/>
      <c r="D78" s="113"/>
      <c r="E78" s="91">
        <f t="shared" si="17"/>
        <v>0</v>
      </c>
      <c r="F78" s="113">
        <f t="shared" si="18"/>
        <v>0</v>
      </c>
      <c r="G78" s="240">
        <v>167089.4</v>
      </c>
      <c r="H78" s="261">
        <v>157968.03</v>
      </c>
      <c r="I78" s="91">
        <f t="shared" si="19"/>
        <v>94.541024146355184</v>
      </c>
      <c r="J78" s="112">
        <f t="shared" si="25"/>
        <v>-9121.3699999999953</v>
      </c>
      <c r="K78" s="90">
        <f t="shared" si="21"/>
        <v>167089.4</v>
      </c>
      <c r="L78" s="90">
        <f>D78+H78</f>
        <v>157968.03</v>
      </c>
      <c r="M78" s="91">
        <f t="shared" si="22"/>
        <v>94.541024146355184</v>
      </c>
      <c r="N78" s="92">
        <f t="shared" si="23"/>
        <v>-9121.3699999999953</v>
      </c>
    </row>
    <row r="79" spans="1:14" ht="19.149999999999999" customHeight="1" x14ac:dyDescent="0.2">
      <c r="A79" s="83">
        <v>30000000</v>
      </c>
      <c r="B79" s="84" t="s">
        <v>211</v>
      </c>
      <c r="C79" s="87">
        <f>C80+C84</f>
        <v>0</v>
      </c>
      <c r="D79" s="87">
        <f>D80+D84</f>
        <v>0</v>
      </c>
      <c r="E79" s="86">
        <f t="shared" si="17"/>
        <v>0</v>
      </c>
      <c r="F79" s="111">
        <f t="shared" si="18"/>
        <v>0</v>
      </c>
      <c r="G79" s="118">
        <f>G84+G80</f>
        <v>809030.77</v>
      </c>
      <c r="H79" s="118">
        <f>H84+H80</f>
        <v>728751.73</v>
      </c>
      <c r="I79" s="86">
        <f t="shared" si="19"/>
        <v>90.077133901841577</v>
      </c>
      <c r="J79" s="110">
        <f t="shared" si="25"/>
        <v>-80279.040000000037</v>
      </c>
      <c r="K79" s="85">
        <f t="shared" si="21"/>
        <v>809030.77</v>
      </c>
      <c r="L79" s="85">
        <f t="shared" si="26"/>
        <v>728751.73</v>
      </c>
      <c r="M79" s="86">
        <f t="shared" si="22"/>
        <v>90.077133901841577</v>
      </c>
      <c r="N79" s="87">
        <f t="shared" si="23"/>
        <v>-80279.040000000037</v>
      </c>
    </row>
    <row r="80" spans="1:14" ht="30" customHeight="1" x14ac:dyDescent="0.2">
      <c r="A80" s="100" t="s">
        <v>293</v>
      </c>
      <c r="B80" s="101" t="s">
        <v>285</v>
      </c>
      <c r="C80" s="87">
        <f>C81</f>
        <v>0</v>
      </c>
      <c r="D80" s="87">
        <f>D81</f>
        <v>0</v>
      </c>
      <c r="E80" s="86">
        <f t="shared" si="17"/>
        <v>0</v>
      </c>
      <c r="F80" s="111">
        <f t="shared" si="18"/>
        <v>0</v>
      </c>
      <c r="G80" s="118">
        <f>G83</f>
        <v>0</v>
      </c>
      <c r="H80" s="118"/>
      <c r="I80" s="86"/>
      <c r="J80" s="110">
        <f t="shared" si="25"/>
        <v>0</v>
      </c>
      <c r="K80" s="85">
        <f t="shared" si="21"/>
        <v>0</v>
      </c>
      <c r="L80" s="85">
        <f t="shared" si="26"/>
        <v>0</v>
      </c>
      <c r="M80" s="86">
        <f t="shared" si="22"/>
        <v>0</v>
      </c>
      <c r="N80" s="87">
        <f t="shared" si="23"/>
        <v>0</v>
      </c>
    </row>
    <row r="81" spans="1:14" ht="99" customHeight="1" x14ac:dyDescent="0.2">
      <c r="A81" s="100" t="s">
        <v>294</v>
      </c>
      <c r="B81" s="101" t="s">
        <v>283</v>
      </c>
      <c r="C81" s="161">
        <f>C82</f>
        <v>0</v>
      </c>
      <c r="D81" s="161">
        <f>D82</f>
        <v>0</v>
      </c>
      <c r="E81" s="162">
        <f t="shared" si="17"/>
        <v>0</v>
      </c>
      <c r="F81" s="111">
        <f t="shared" si="18"/>
        <v>0</v>
      </c>
      <c r="G81" s="118"/>
      <c r="H81" s="118"/>
      <c r="I81" s="86"/>
      <c r="J81" s="112">
        <f t="shared" si="25"/>
        <v>0</v>
      </c>
      <c r="K81" s="85">
        <f t="shared" si="21"/>
        <v>0</v>
      </c>
      <c r="L81" s="85">
        <f t="shared" si="26"/>
        <v>0</v>
      </c>
      <c r="M81" s="86">
        <f t="shared" si="22"/>
        <v>0</v>
      </c>
      <c r="N81" s="87">
        <f t="shared" si="23"/>
        <v>0</v>
      </c>
    </row>
    <row r="82" spans="1:14" ht="81.599999999999994" customHeight="1" x14ac:dyDescent="0.2">
      <c r="A82" s="103" t="s">
        <v>292</v>
      </c>
      <c r="B82" s="104" t="s">
        <v>284</v>
      </c>
      <c r="C82" s="92">
        <v>0</v>
      </c>
      <c r="D82" s="92"/>
      <c r="E82" s="91">
        <f t="shared" si="17"/>
        <v>0</v>
      </c>
      <c r="F82" s="113">
        <f t="shared" si="18"/>
        <v>0</v>
      </c>
      <c r="G82" s="118"/>
      <c r="H82" s="118"/>
      <c r="I82" s="86"/>
      <c r="J82" s="112">
        <f t="shared" si="25"/>
        <v>0</v>
      </c>
      <c r="K82" s="85">
        <f t="shared" si="21"/>
        <v>0</v>
      </c>
      <c r="L82" s="85">
        <f t="shared" si="26"/>
        <v>0</v>
      </c>
      <c r="M82" s="86">
        <f t="shared" si="22"/>
        <v>0</v>
      </c>
      <c r="N82" s="87">
        <f t="shared" si="23"/>
        <v>0</v>
      </c>
    </row>
    <row r="83" spans="1:14" ht="60.6" customHeight="1" x14ac:dyDescent="0.2">
      <c r="A83" s="159">
        <v>31030000</v>
      </c>
      <c r="B83" s="160" t="s">
        <v>302</v>
      </c>
      <c r="C83" s="161"/>
      <c r="D83" s="161"/>
      <c r="E83" s="162"/>
      <c r="F83" s="111"/>
      <c r="G83" s="163"/>
      <c r="H83" s="163"/>
      <c r="I83" s="162"/>
      <c r="J83" s="110">
        <f t="shared" si="25"/>
        <v>0</v>
      </c>
      <c r="K83" s="85">
        <f t="shared" si="21"/>
        <v>0</v>
      </c>
      <c r="L83" s="85">
        <f t="shared" si="26"/>
        <v>0</v>
      </c>
      <c r="M83" s="86">
        <f t="shared" si="22"/>
        <v>0</v>
      </c>
      <c r="N83" s="87">
        <f t="shared" si="23"/>
        <v>0</v>
      </c>
    </row>
    <row r="84" spans="1:14" ht="27" customHeight="1" x14ac:dyDescent="0.2">
      <c r="A84" s="83">
        <v>33000000</v>
      </c>
      <c r="B84" s="99" t="s">
        <v>212</v>
      </c>
      <c r="C84" s="87">
        <f>C85</f>
        <v>0</v>
      </c>
      <c r="D84" s="87">
        <f>D85</f>
        <v>0</v>
      </c>
      <c r="E84" s="86">
        <f t="shared" si="17"/>
        <v>0</v>
      </c>
      <c r="F84" s="111">
        <f t="shared" si="18"/>
        <v>0</v>
      </c>
      <c r="G84" s="87">
        <f>G85</f>
        <v>809030.77</v>
      </c>
      <c r="H84" s="87">
        <f>H85</f>
        <v>728751.73</v>
      </c>
      <c r="I84" s="86">
        <f t="shared" si="19"/>
        <v>90.077133901841577</v>
      </c>
      <c r="J84" s="110">
        <f t="shared" si="25"/>
        <v>-80279.040000000037</v>
      </c>
      <c r="K84" s="85">
        <f t="shared" si="21"/>
        <v>809030.77</v>
      </c>
      <c r="L84" s="85">
        <f t="shared" si="26"/>
        <v>728751.73</v>
      </c>
      <c r="M84" s="86">
        <f t="shared" si="22"/>
        <v>90.077133901841577</v>
      </c>
      <c r="N84" s="87">
        <f t="shared" si="23"/>
        <v>-80279.040000000037</v>
      </c>
    </row>
    <row r="85" spans="1:14" ht="19.899999999999999" customHeight="1" x14ac:dyDescent="0.2">
      <c r="A85" s="83">
        <v>33010000</v>
      </c>
      <c r="B85" s="84" t="s">
        <v>213</v>
      </c>
      <c r="C85" s="87">
        <f>SUM(C86)</f>
        <v>0</v>
      </c>
      <c r="D85" s="87">
        <f>SUM(D86)</f>
        <v>0</v>
      </c>
      <c r="E85" s="86">
        <f t="shared" si="17"/>
        <v>0</v>
      </c>
      <c r="F85" s="111">
        <f t="shared" si="18"/>
        <v>0</v>
      </c>
      <c r="G85" s="111">
        <f>SUM(G86+G87)</f>
        <v>809030.77</v>
      </c>
      <c r="H85" s="111">
        <f>SUM(H86:H87)</f>
        <v>728751.73</v>
      </c>
      <c r="I85" s="86">
        <f t="shared" si="19"/>
        <v>90.077133901841577</v>
      </c>
      <c r="J85" s="110">
        <f t="shared" si="25"/>
        <v>-80279.040000000037</v>
      </c>
      <c r="K85" s="85">
        <f t="shared" si="21"/>
        <v>809030.77</v>
      </c>
      <c r="L85" s="85">
        <f t="shared" si="26"/>
        <v>728751.73</v>
      </c>
      <c r="M85" s="86">
        <f t="shared" si="22"/>
        <v>90.077133901841577</v>
      </c>
      <c r="N85" s="87">
        <f t="shared" si="23"/>
        <v>-80279.040000000037</v>
      </c>
    </row>
    <row r="86" spans="1:14" ht="82.15" customHeight="1" x14ac:dyDescent="0.2">
      <c r="A86" s="89">
        <v>33010100</v>
      </c>
      <c r="B86" s="53" t="s">
        <v>214</v>
      </c>
      <c r="C86" s="92"/>
      <c r="D86" s="117"/>
      <c r="E86" s="91">
        <f t="shared" si="17"/>
        <v>0</v>
      </c>
      <c r="F86" s="113">
        <f t="shared" si="18"/>
        <v>0</v>
      </c>
      <c r="G86" s="273">
        <v>353150.2</v>
      </c>
      <c r="H86" s="246">
        <v>12300</v>
      </c>
      <c r="I86" s="91">
        <f t="shared" si="19"/>
        <v>3.4829372884398762</v>
      </c>
      <c r="J86" s="112">
        <f t="shared" si="25"/>
        <v>-340850.2</v>
      </c>
      <c r="K86" s="90">
        <f t="shared" si="21"/>
        <v>353150.2</v>
      </c>
      <c r="L86" s="85">
        <f>D86+H86</f>
        <v>12300</v>
      </c>
      <c r="M86" s="86">
        <f>IF(K86=0,0,L86/K86*100)</f>
        <v>3.4829372884398762</v>
      </c>
      <c r="N86" s="87">
        <f>L86-K86</f>
        <v>-340850.2</v>
      </c>
    </row>
    <row r="87" spans="1:14" ht="82.15" customHeight="1" x14ac:dyDescent="0.2">
      <c r="A87" s="103">
        <v>33010400</v>
      </c>
      <c r="B87" s="194" t="s">
        <v>332</v>
      </c>
      <c r="C87" s="92"/>
      <c r="D87" s="117"/>
      <c r="E87" s="91"/>
      <c r="F87" s="113"/>
      <c r="G87" s="273">
        <v>455880.57</v>
      </c>
      <c r="H87" s="246">
        <v>716451.73</v>
      </c>
      <c r="I87" s="91"/>
      <c r="J87" s="112">
        <f t="shared" si="25"/>
        <v>260571.15999999997</v>
      </c>
      <c r="K87" s="90"/>
      <c r="L87" s="85">
        <f>D87+H87</f>
        <v>716451.73</v>
      </c>
      <c r="M87" s="86"/>
      <c r="N87" s="87">
        <f>L87-K87</f>
        <v>716451.73</v>
      </c>
    </row>
    <row r="88" spans="1:14" ht="14.45" customHeight="1" x14ac:dyDescent="0.2">
      <c r="A88" s="100"/>
      <c r="B88" s="101" t="s">
        <v>164</v>
      </c>
      <c r="C88" s="254">
        <f>C50+C7</f>
        <v>23096957.940000001</v>
      </c>
      <c r="D88" s="219">
        <f>D50+D7</f>
        <v>39845642.689999998</v>
      </c>
      <c r="E88" s="86">
        <f>IF(C88=0,0,D88/C88*100)</f>
        <v>172.51467831178809</v>
      </c>
      <c r="F88" s="111">
        <f t="shared" si="18"/>
        <v>16748684.749999996</v>
      </c>
      <c r="G88" s="271">
        <v>7657986.6399999997</v>
      </c>
      <c r="H88" s="111">
        <f>H84+H50+H46</f>
        <v>6606843.7599999998</v>
      </c>
      <c r="I88" s="86">
        <f>IF(G88=0,0,H88/G88*100)</f>
        <v>86.273900315919079</v>
      </c>
      <c r="J88" s="110">
        <f>H88-G88</f>
        <v>-1051142.8799999999</v>
      </c>
      <c r="K88" s="85">
        <f>C88+G88</f>
        <v>30754944.580000002</v>
      </c>
      <c r="L88" s="85">
        <f>D88+H88</f>
        <v>46452486.449999996</v>
      </c>
      <c r="M88" s="86">
        <f t="shared" si="22"/>
        <v>151.04070933754221</v>
      </c>
      <c r="N88" s="87">
        <f t="shared" si="23"/>
        <v>15697541.869999994</v>
      </c>
    </row>
    <row r="89" spans="1:14" ht="16.149999999999999" customHeight="1" x14ac:dyDescent="0.2">
      <c r="A89" s="100">
        <v>40000000</v>
      </c>
      <c r="B89" s="102" t="s">
        <v>149</v>
      </c>
      <c r="C89" s="220">
        <f>C90</f>
        <v>63850075.149999999</v>
      </c>
      <c r="D89" s="220">
        <f>D90</f>
        <v>66620247</v>
      </c>
      <c r="E89" s="86">
        <f t="shared" si="17"/>
        <v>104.33855691397727</v>
      </c>
      <c r="F89" s="111">
        <f t="shared" si="18"/>
        <v>2770171.8500000015</v>
      </c>
      <c r="G89" s="274">
        <f>G90</f>
        <v>9016484.75</v>
      </c>
      <c r="H89" s="111">
        <v>6992800</v>
      </c>
      <c r="I89" s="86">
        <f>IF(G89=0,0,H89/G89*100)</f>
        <v>77.555723698196246</v>
      </c>
      <c r="J89" s="110">
        <f>H89-G89</f>
        <v>-2023684.75</v>
      </c>
      <c r="K89" s="85">
        <f t="shared" ref="K89:K114" si="27">C89+G89</f>
        <v>72866559.900000006</v>
      </c>
      <c r="L89" s="85">
        <f t="shared" ref="L89:L114" si="28">D89+H89</f>
        <v>73613047</v>
      </c>
      <c r="M89" s="86">
        <f t="shared" si="22"/>
        <v>101.02445772247852</v>
      </c>
      <c r="N89" s="87">
        <f t="shared" si="23"/>
        <v>746487.09999999404</v>
      </c>
    </row>
    <row r="90" spans="1:14" ht="23.45" customHeight="1" x14ac:dyDescent="0.2">
      <c r="A90" s="100">
        <v>41000000</v>
      </c>
      <c r="B90" s="102" t="s">
        <v>150</v>
      </c>
      <c r="C90" s="87">
        <v>63850075.149999999</v>
      </c>
      <c r="D90" s="87">
        <f>D91+D93+D101+D105</f>
        <v>66620247</v>
      </c>
      <c r="E90" s="86">
        <f t="shared" si="17"/>
        <v>104.33855691397727</v>
      </c>
      <c r="F90" s="111">
        <f t="shared" si="18"/>
        <v>2770171.8500000015</v>
      </c>
      <c r="G90" s="111">
        <f>G105</f>
        <v>9016484.75</v>
      </c>
      <c r="H90" s="87">
        <v>6992800</v>
      </c>
      <c r="I90" s="86"/>
      <c r="J90" s="110">
        <f t="shared" ref="J90:J114" si="29">H90-G90</f>
        <v>-2023684.75</v>
      </c>
      <c r="K90" s="85">
        <f t="shared" si="27"/>
        <v>72866559.900000006</v>
      </c>
      <c r="L90" s="85">
        <f t="shared" si="28"/>
        <v>73613047</v>
      </c>
      <c r="M90" s="86">
        <f t="shared" si="22"/>
        <v>101.02445772247852</v>
      </c>
      <c r="N90" s="87">
        <f t="shared" si="23"/>
        <v>746487.09999999404</v>
      </c>
    </row>
    <row r="91" spans="1:14" ht="30" customHeight="1" x14ac:dyDescent="0.2">
      <c r="A91" s="100">
        <v>41020000</v>
      </c>
      <c r="B91" s="102" t="s">
        <v>151</v>
      </c>
      <c r="C91" s="87">
        <f>SUM(C92)</f>
        <v>26350900</v>
      </c>
      <c r="D91" s="87">
        <f>SUM(D92)</f>
        <v>18517400</v>
      </c>
      <c r="E91" s="86">
        <f t="shared" si="17"/>
        <v>70.272362613800667</v>
      </c>
      <c r="F91" s="111">
        <f t="shared" si="18"/>
        <v>-7833500</v>
      </c>
      <c r="G91" s="111"/>
      <c r="H91" s="92"/>
      <c r="I91" s="91"/>
      <c r="J91" s="110">
        <f t="shared" si="29"/>
        <v>0</v>
      </c>
      <c r="K91" s="85">
        <f t="shared" si="27"/>
        <v>26350900</v>
      </c>
      <c r="L91" s="85">
        <f t="shared" si="28"/>
        <v>18517400</v>
      </c>
      <c r="M91" s="86">
        <f t="shared" si="22"/>
        <v>70.272362613800667</v>
      </c>
      <c r="N91" s="87">
        <f t="shared" si="23"/>
        <v>-7833500</v>
      </c>
    </row>
    <row r="92" spans="1:14" ht="16.149999999999999" customHeight="1" x14ac:dyDescent="0.2">
      <c r="A92" s="103">
        <v>41020100</v>
      </c>
      <c r="B92" s="104" t="s">
        <v>152</v>
      </c>
      <c r="C92" s="251">
        <v>26350900</v>
      </c>
      <c r="D92" s="252">
        <v>18517400</v>
      </c>
      <c r="E92" s="91">
        <f t="shared" si="17"/>
        <v>70.272362613800667</v>
      </c>
      <c r="F92" s="113">
        <f t="shared" si="18"/>
        <v>-7833500</v>
      </c>
      <c r="G92" s="113"/>
      <c r="H92" s="92"/>
      <c r="I92" s="91"/>
      <c r="J92" s="110">
        <f t="shared" si="29"/>
        <v>0</v>
      </c>
      <c r="K92" s="90">
        <f t="shared" si="27"/>
        <v>26350900</v>
      </c>
      <c r="L92" s="90">
        <f t="shared" si="28"/>
        <v>18517400</v>
      </c>
      <c r="M92" s="91">
        <f t="shared" si="22"/>
        <v>70.272362613800667</v>
      </c>
      <c r="N92" s="92">
        <f t="shared" si="23"/>
        <v>-7833500</v>
      </c>
    </row>
    <row r="93" spans="1:14" ht="30" customHeight="1" x14ac:dyDescent="0.2">
      <c r="A93" s="100">
        <v>41030000</v>
      </c>
      <c r="B93" s="102" t="s">
        <v>153</v>
      </c>
      <c r="C93" s="87">
        <f>SUM(C95:C99)</f>
        <v>182223000</v>
      </c>
      <c r="D93" s="87">
        <v>46094380</v>
      </c>
      <c r="E93" s="86">
        <f t="shared" si="17"/>
        <v>25.295588372488652</v>
      </c>
      <c r="F93" s="111">
        <f t="shared" si="18"/>
        <v>-136128620</v>
      </c>
      <c r="G93" s="113"/>
      <c r="H93" s="92"/>
      <c r="I93" s="91"/>
      <c r="J93" s="110">
        <f t="shared" si="29"/>
        <v>0</v>
      </c>
      <c r="K93" s="85">
        <f t="shared" si="27"/>
        <v>182223000</v>
      </c>
      <c r="L93" s="85">
        <f t="shared" si="28"/>
        <v>46094380</v>
      </c>
      <c r="M93" s="86">
        <f t="shared" si="22"/>
        <v>25.295588372488652</v>
      </c>
      <c r="N93" s="87">
        <f t="shared" si="23"/>
        <v>-136128620</v>
      </c>
    </row>
    <row r="94" spans="1:14" ht="56.45" customHeight="1" x14ac:dyDescent="0.2">
      <c r="A94" s="103">
        <v>41033300</v>
      </c>
      <c r="B94" s="268" t="s">
        <v>409</v>
      </c>
      <c r="C94" s="87"/>
      <c r="D94" s="269">
        <v>350980</v>
      </c>
      <c r="E94" s="86">
        <f t="shared" ref="E94" si="30">IF(C94=0,0,D94/C94*100)</f>
        <v>0</v>
      </c>
      <c r="F94" s="113">
        <f t="shared" ref="F94" si="31">D94-C94</f>
        <v>350980</v>
      </c>
      <c r="G94" s="113"/>
      <c r="H94" s="92">
        <v>1326500</v>
      </c>
      <c r="I94" s="91"/>
      <c r="J94" s="112">
        <f t="shared" ref="J94" si="32">H94-G94</f>
        <v>1326500</v>
      </c>
      <c r="K94" s="90">
        <f t="shared" ref="K94" si="33">C94+G94</f>
        <v>0</v>
      </c>
      <c r="L94" s="90">
        <f t="shared" ref="L94" si="34">D94+H94</f>
        <v>1677480</v>
      </c>
      <c r="M94" s="91">
        <f t="shared" ref="M94" si="35">IF(K94=0,0,L94/K94*100)</f>
        <v>0</v>
      </c>
      <c r="N94" s="92">
        <f t="shared" ref="N94" si="36">L94-K94</f>
        <v>1677480</v>
      </c>
    </row>
    <row r="95" spans="1:14" ht="33.6" customHeight="1" x14ac:dyDescent="0.2">
      <c r="A95" s="103">
        <v>41033900</v>
      </c>
      <c r="B95" s="104" t="s">
        <v>215</v>
      </c>
      <c r="C95" s="251">
        <v>36444600</v>
      </c>
      <c r="D95" s="247">
        <v>44268400</v>
      </c>
      <c r="E95" s="91">
        <f t="shared" si="17"/>
        <v>121.46765227221591</v>
      </c>
      <c r="F95" s="113">
        <f t="shared" si="18"/>
        <v>7823800</v>
      </c>
      <c r="G95" s="113"/>
      <c r="H95" s="92"/>
      <c r="I95" s="91"/>
      <c r="J95" s="110">
        <f t="shared" si="29"/>
        <v>0</v>
      </c>
      <c r="K95" s="90">
        <f t="shared" si="27"/>
        <v>36444600</v>
      </c>
      <c r="L95" s="90">
        <f t="shared" si="28"/>
        <v>44268400</v>
      </c>
      <c r="M95" s="91">
        <f t="shared" si="22"/>
        <v>121.46765227221591</v>
      </c>
      <c r="N95" s="92">
        <f t="shared" si="23"/>
        <v>7823800</v>
      </c>
    </row>
    <row r="96" spans="1:14" ht="50.45" hidden="1" customHeight="1" x14ac:dyDescent="0.2">
      <c r="A96" s="103">
        <v>41034500</v>
      </c>
      <c r="B96" s="104" t="s">
        <v>310</v>
      </c>
      <c r="C96" s="251">
        <v>36444600</v>
      </c>
      <c r="D96" s="247">
        <v>44268400</v>
      </c>
      <c r="E96" s="91">
        <f t="shared" si="17"/>
        <v>121.46765227221591</v>
      </c>
      <c r="F96" s="113">
        <f t="shared" ref="F96:F100" si="37">D96-C96</f>
        <v>7823800</v>
      </c>
      <c r="G96" s="113"/>
      <c r="H96" s="92"/>
      <c r="I96" s="91"/>
      <c r="J96" s="110">
        <f t="shared" ref="J96:J100" si="38">H96-G96</f>
        <v>0</v>
      </c>
      <c r="K96" s="90">
        <f t="shared" ref="K96:K100" si="39">C96+G96</f>
        <v>36444600</v>
      </c>
      <c r="L96" s="90">
        <f t="shared" ref="L96:L100" si="40">D96+H96</f>
        <v>44268400</v>
      </c>
      <c r="M96" s="91">
        <f t="shared" ref="M96:M100" si="41">IF(K96=0,0,L96/K96*100)</f>
        <v>121.46765227221591</v>
      </c>
      <c r="N96" s="92">
        <f t="shared" ref="N96:N100" si="42">L96-K96</f>
        <v>7823800</v>
      </c>
    </row>
    <row r="97" spans="1:14" ht="45" hidden="1" customHeight="1" x14ac:dyDescent="0.2">
      <c r="A97" s="103">
        <v>41035200</v>
      </c>
      <c r="B97" s="104" t="s">
        <v>298</v>
      </c>
      <c r="C97" s="251">
        <v>36444600</v>
      </c>
      <c r="D97" s="247">
        <v>44268400</v>
      </c>
      <c r="E97" s="91">
        <f t="shared" si="17"/>
        <v>121.46765227221591</v>
      </c>
      <c r="F97" s="113">
        <f t="shared" si="37"/>
        <v>7823800</v>
      </c>
      <c r="G97" s="113"/>
      <c r="H97" s="92"/>
      <c r="I97" s="91"/>
      <c r="J97" s="110">
        <f t="shared" si="38"/>
        <v>0</v>
      </c>
      <c r="K97" s="90">
        <f t="shared" si="39"/>
        <v>36444600</v>
      </c>
      <c r="L97" s="90">
        <f t="shared" si="40"/>
        <v>44268400</v>
      </c>
      <c r="M97" s="91">
        <f t="shared" si="41"/>
        <v>121.46765227221591</v>
      </c>
      <c r="N97" s="92">
        <f t="shared" si="42"/>
        <v>7823800</v>
      </c>
    </row>
    <row r="98" spans="1:14" ht="69" hidden="1" customHeight="1" x14ac:dyDescent="0.2">
      <c r="A98" s="103">
        <v>41035500</v>
      </c>
      <c r="B98" s="104" t="s">
        <v>299</v>
      </c>
      <c r="C98" s="251">
        <v>36444600</v>
      </c>
      <c r="D98" s="247">
        <v>44268400</v>
      </c>
      <c r="E98" s="91">
        <f t="shared" si="17"/>
        <v>121.46765227221591</v>
      </c>
      <c r="F98" s="113">
        <f t="shared" si="37"/>
        <v>7823800</v>
      </c>
      <c r="G98" s="113"/>
      <c r="H98" s="92"/>
      <c r="I98" s="91"/>
      <c r="J98" s="110">
        <f t="shared" si="38"/>
        <v>0</v>
      </c>
      <c r="K98" s="90">
        <f t="shared" si="39"/>
        <v>36444600</v>
      </c>
      <c r="L98" s="90">
        <f t="shared" si="40"/>
        <v>44268400</v>
      </c>
      <c r="M98" s="91">
        <f t="shared" si="41"/>
        <v>121.46765227221591</v>
      </c>
      <c r="N98" s="92">
        <f t="shared" si="42"/>
        <v>7823800</v>
      </c>
    </row>
    <row r="99" spans="1:14" ht="72.599999999999994" hidden="1" customHeight="1" x14ac:dyDescent="0.2">
      <c r="A99" s="103">
        <v>41035600</v>
      </c>
      <c r="B99" s="104" t="s">
        <v>300</v>
      </c>
      <c r="C99" s="251">
        <v>36444600</v>
      </c>
      <c r="D99" s="247">
        <v>44268400</v>
      </c>
      <c r="E99" s="91">
        <f t="shared" si="17"/>
        <v>121.46765227221591</v>
      </c>
      <c r="F99" s="113">
        <f t="shared" si="37"/>
        <v>7823800</v>
      </c>
      <c r="G99" s="113"/>
      <c r="H99" s="92"/>
      <c r="I99" s="91"/>
      <c r="J99" s="110">
        <f t="shared" si="38"/>
        <v>0</v>
      </c>
      <c r="K99" s="90">
        <f t="shared" si="39"/>
        <v>36444600</v>
      </c>
      <c r="L99" s="90">
        <f t="shared" si="40"/>
        <v>44268400</v>
      </c>
      <c r="M99" s="91">
        <f t="shared" si="41"/>
        <v>121.46765227221591</v>
      </c>
      <c r="N99" s="92">
        <f t="shared" si="42"/>
        <v>7823800</v>
      </c>
    </row>
    <row r="100" spans="1:14" ht="72.599999999999994" customHeight="1" x14ac:dyDescent="0.2">
      <c r="A100" s="103">
        <v>41035600</v>
      </c>
      <c r="B100" s="104" t="s">
        <v>300</v>
      </c>
      <c r="C100" s="270"/>
      <c r="D100" s="247">
        <v>1475000</v>
      </c>
      <c r="E100" s="91">
        <f t="shared" si="17"/>
        <v>0</v>
      </c>
      <c r="F100" s="113">
        <f t="shared" si="37"/>
        <v>1475000</v>
      </c>
      <c r="G100" s="113"/>
      <c r="H100" s="92"/>
      <c r="I100" s="91"/>
      <c r="J100" s="110">
        <f t="shared" si="38"/>
        <v>0</v>
      </c>
      <c r="K100" s="90">
        <f t="shared" si="39"/>
        <v>0</v>
      </c>
      <c r="L100" s="90">
        <f t="shared" si="40"/>
        <v>1475000</v>
      </c>
      <c r="M100" s="91">
        <f t="shared" si="41"/>
        <v>0</v>
      </c>
      <c r="N100" s="92">
        <f t="shared" si="42"/>
        <v>1475000</v>
      </c>
    </row>
    <row r="101" spans="1:14" ht="27.6" customHeight="1" x14ac:dyDescent="0.2">
      <c r="A101" s="100">
        <v>41040000</v>
      </c>
      <c r="B101" s="101" t="s">
        <v>216</v>
      </c>
      <c r="C101" s="87">
        <f>SUM(C102:C104)</f>
        <v>935394</v>
      </c>
      <c r="D101" s="87">
        <f>SUM(D102:D104)</f>
        <v>1245887</v>
      </c>
      <c r="E101" s="86">
        <f t="shared" si="17"/>
        <v>133.19381993042504</v>
      </c>
      <c r="F101" s="111">
        <f t="shared" si="18"/>
        <v>310493</v>
      </c>
      <c r="G101" s="113"/>
      <c r="H101" s="92"/>
      <c r="I101" s="91"/>
      <c r="J101" s="110">
        <f t="shared" si="29"/>
        <v>0</v>
      </c>
      <c r="K101" s="85">
        <f t="shared" si="27"/>
        <v>935394</v>
      </c>
      <c r="L101" s="85">
        <f t="shared" si="28"/>
        <v>1245887</v>
      </c>
      <c r="M101" s="86">
        <f t="shared" si="22"/>
        <v>133.19381993042504</v>
      </c>
      <c r="N101" s="87">
        <f t="shared" si="23"/>
        <v>310493</v>
      </c>
    </row>
    <row r="102" spans="1:14" ht="76.150000000000006" customHeight="1" x14ac:dyDescent="0.2">
      <c r="A102" s="103">
        <v>41040200</v>
      </c>
      <c r="B102" s="104" t="s">
        <v>217</v>
      </c>
      <c r="C102" s="251">
        <v>773500</v>
      </c>
      <c r="D102" s="247">
        <v>802700</v>
      </c>
      <c r="E102" s="91">
        <f t="shared" si="17"/>
        <v>103.77504848093085</v>
      </c>
      <c r="F102" s="113">
        <f t="shared" si="18"/>
        <v>29200</v>
      </c>
      <c r="G102" s="113"/>
      <c r="H102" s="92"/>
      <c r="I102" s="91"/>
      <c r="J102" s="110">
        <f t="shared" si="29"/>
        <v>0</v>
      </c>
      <c r="K102" s="90">
        <f t="shared" si="27"/>
        <v>773500</v>
      </c>
      <c r="L102" s="90">
        <f t="shared" si="28"/>
        <v>802700</v>
      </c>
      <c r="M102" s="91">
        <f t="shared" si="22"/>
        <v>103.77504848093085</v>
      </c>
      <c r="N102" s="92">
        <f t="shared" si="23"/>
        <v>29200</v>
      </c>
    </row>
    <row r="103" spans="1:14" ht="18.600000000000001" customHeight="1" x14ac:dyDescent="0.2">
      <c r="A103" s="103">
        <v>41040400</v>
      </c>
      <c r="B103" s="104" t="s">
        <v>295</v>
      </c>
      <c r="C103" s="251">
        <v>161894</v>
      </c>
      <c r="D103" s="247">
        <v>443187</v>
      </c>
      <c r="E103" s="91"/>
      <c r="F103" s="113">
        <f t="shared" si="18"/>
        <v>281293</v>
      </c>
      <c r="G103" s="113"/>
      <c r="H103" s="92"/>
      <c r="I103" s="91"/>
      <c r="J103" s="110">
        <f t="shared" si="29"/>
        <v>0</v>
      </c>
      <c r="K103" s="90"/>
      <c r="L103" s="90">
        <f t="shared" si="28"/>
        <v>443187</v>
      </c>
      <c r="M103" s="91"/>
      <c r="N103" s="92">
        <f t="shared" si="23"/>
        <v>443187</v>
      </c>
    </row>
    <row r="104" spans="1:14" ht="108.6" customHeight="1" x14ac:dyDescent="0.2">
      <c r="A104" s="103">
        <v>41040500</v>
      </c>
      <c r="B104" s="104" t="s">
        <v>219</v>
      </c>
      <c r="C104" s="117"/>
      <c r="D104" s="117"/>
      <c r="E104" s="91">
        <f t="shared" si="17"/>
        <v>0</v>
      </c>
      <c r="F104" s="113">
        <f t="shared" si="18"/>
        <v>0</v>
      </c>
      <c r="G104" s="113"/>
      <c r="H104" s="92"/>
      <c r="I104" s="91"/>
      <c r="J104" s="110">
        <f t="shared" si="29"/>
        <v>0</v>
      </c>
      <c r="K104" s="90">
        <f t="shared" si="27"/>
        <v>0</v>
      </c>
      <c r="L104" s="90">
        <f t="shared" si="28"/>
        <v>0</v>
      </c>
      <c r="M104" s="91">
        <f t="shared" si="22"/>
        <v>0</v>
      </c>
      <c r="N104" s="92">
        <f t="shared" si="23"/>
        <v>0</v>
      </c>
    </row>
    <row r="105" spans="1:14" ht="27.6" customHeight="1" x14ac:dyDescent="0.2">
      <c r="A105" s="100">
        <v>41050000</v>
      </c>
      <c r="B105" s="101" t="s">
        <v>218</v>
      </c>
      <c r="C105" s="87">
        <f>SUM(C107:C114)</f>
        <v>119181.15</v>
      </c>
      <c r="D105" s="87">
        <f>SUM(D107:D114)</f>
        <v>762580</v>
      </c>
      <c r="E105" s="86">
        <f t="shared" si="17"/>
        <v>639.84950640264844</v>
      </c>
      <c r="F105" s="111">
        <f t="shared" si="18"/>
        <v>643398.85</v>
      </c>
      <c r="G105" s="111">
        <v>9016484.75</v>
      </c>
      <c r="H105" s="111">
        <f>H110+H113</f>
        <v>1000000</v>
      </c>
      <c r="I105" s="111">
        <f t="shared" ref="I105" si="43">I107+I111+I113+I114+I109</f>
        <v>0</v>
      </c>
      <c r="J105" s="110">
        <f t="shared" si="29"/>
        <v>-8016484.75</v>
      </c>
      <c r="K105" s="85">
        <f t="shared" si="27"/>
        <v>9135665.9000000004</v>
      </c>
      <c r="L105" s="85">
        <f t="shared" si="28"/>
        <v>1762580</v>
      </c>
      <c r="M105" s="86">
        <f t="shared" si="22"/>
        <v>19.293393818178046</v>
      </c>
      <c r="N105" s="87">
        <f t="shared" si="23"/>
        <v>-7373085.9000000004</v>
      </c>
    </row>
    <row r="106" spans="1:14" ht="57.6" customHeight="1" x14ac:dyDescent="0.2">
      <c r="A106" s="103">
        <v>41051000</v>
      </c>
      <c r="B106" s="104" t="s">
        <v>411</v>
      </c>
      <c r="C106" s="87"/>
      <c r="D106" s="87"/>
      <c r="E106" s="86"/>
      <c r="F106" s="111"/>
      <c r="G106" s="273">
        <v>14900</v>
      </c>
      <c r="H106" s="113">
        <v>2666300</v>
      </c>
      <c r="I106" s="111"/>
      <c r="J106" s="110"/>
      <c r="K106" s="85"/>
      <c r="L106" s="85"/>
      <c r="M106" s="86"/>
      <c r="N106" s="87"/>
    </row>
    <row r="107" spans="1:14" ht="57" customHeight="1" x14ac:dyDescent="0.2">
      <c r="A107" s="103">
        <v>41051200</v>
      </c>
      <c r="B107" s="104" t="s">
        <v>49</v>
      </c>
      <c r="C107" s="251">
        <v>61100</v>
      </c>
      <c r="D107" s="252">
        <v>102900</v>
      </c>
      <c r="E107" s="91">
        <f t="shared" si="17"/>
        <v>168.41243862520457</v>
      </c>
      <c r="F107" s="113">
        <f t="shared" si="18"/>
        <v>41800</v>
      </c>
      <c r="G107" s="113"/>
      <c r="H107" s="92"/>
      <c r="I107" s="91"/>
      <c r="J107" s="110">
        <f t="shared" si="29"/>
        <v>0</v>
      </c>
      <c r="K107" s="90">
        <f t="shared" si="27"/>
        <v>61100</v>
      </c>
      <c r="L107" s="90">
        <f t="shared" si="28"/>
        <v>102900</v>
      </c>
      <c r="M107" s="91">
        <f t="shared" si="22"/>
        <v>168.41243862520457</v>
      </c>
      <c r="N107" s="92">
        <f t="shared" si="23"/>
        <v>41800</v>
      </c>
    </row>
    <row r="108" spans="1:14" ht="69.599999999999994" hidden="1" customHeight="1" x14ac:dyDescent="0.2">
      <c r="A108" s="103">
        <v>41051400</v>
      </c>
      <c r="B108" s="104" t="s">
        <v>301</v>
      </c>
      <c r="C108" s="92"/>
      <c r="D108" s="117"/>
      <c r="E108" s="91"/>
      <c r="F108" s="113">
        <f t="shared" si="18"/>
        <v>0</v>
      </c>
      <c r="G108" s="113"/>
      <c r="H108" s="92"/>
      <c r="I108" s="91"/>
      <c r="J108" s="110">
        <f t="shared" si="29"/>
        <v>0</v>
      </c>
      <c r="K108" s="90">
        <f t="shared" si="27"/>
        <v>0</v>
      </c>
      <c r="L108" s="90">
        <f t="shared" si="28"/>
        <v>0</v>
      </c>
      <c r="M108" s="91"/>
      <c r="N108" s="92">
        <f t="shared" si="23"/>
        <v>0</v>
      </c>
    </row>
    <row r="109" spans="1:14" ht="56.45" hidden="1" customHeight="1" x14ac:dyDescent="0.2">
      <c r="A109" s="103">
        <v>41053500</v>
      </c>
      <c r="B109" s="54" t="s">
        <v>311</v>
      </c>
      <c r="C109" s="92"/>
      <c r="D109" s="117"/>
      <c r="E109" s="91"/>
      <c r="F109" s="113">
        <f t="shared" si="18"/>
        <v>0</v>
      </c>
      <c r="G109" s="113"/>
      <c r="H109" s="92"/>
      <c r="I109" s="91"/>
      <c r="J109" s="112">
        <f t="shared" si="29"/>
        <v>0</v>
      </c>
      <c r="K109" s="90">
        <f t="shared" si="27"/>
        <v>0</v>
      </c>
      <c r="L109" s="90">
        <f t="shared" si="28"/>
        <v>0</v>
      </c>
      <c r="M109" s="91"/>
      <c r="N109" s="92">
        <f t="shared" si="23"/>
        <v>0</v>
      </c>
    </row>
    <row r="110" spans="1:14" ht="78.599999999999994" customHeight="1" x14ac:dyDescent="0.2">
      <c r="A110" s="103">
        <v>41051400</v>
      </c>
      <c r="B110" s="104" t="s">
        <v>301</v>
      </c>
      <c r="C110" s="92"/>
      <c r="D110" s="252">
        <v>656900</v>
      </c>
      <c r="E110" s="91"/>
      <c r="F110" s="113"/>
      <c r="G110" s="113"/>
      <c r="H110" s="92">
        <v>1000000</v>
      </c>
      <c r="I110" s="91"/>
      <c r="J110" s="112"/>
      <c r="K110" s="90"/>
      <c r="L110" s="90">
        <f t="shared" si="28"/>
        <v>1656900</v>
      </c>
      <c r="M110" s="91"/>
      <c r="N110" s="92">
        <f t="shared" si="23"/>
        <v>1656900</v>
      </c>
    </row>
    <row r="111" spans="1:14" ht="70.900000000000006" customHeight="1" x14ac:dyDescent="0.2">
      <c r="A111" s="103">
        <v>41051700</v>
      </c>
      <c r="B111" s="104" t="s">
        <v>322</v>
      </c>
      <c r="C111" s="253">
        <v>58081.15</v>
      </c>
      <c r="D111" s="252">
        <v>2780</v>
      </c>
      <c r="E111" s="91"/>
      <c r="F111" s="113">
        <f t="shared" si="18"/>
        <v>-55301.15</v>
      </c>
      <c r="G111" s="113"/>
      <c r="H111" s="92"/>
      <c r="I111" s="91"/>
      <c r="J111" s="112">
        <f t="shared" si="29"/>
        <v>0</v>
      </c>
      <c r="K111" s="90">
        <f t="shared" si="27"/>
        <v>58081.15</v>
      </c>
      <c r="L111" s="90">
        <f t="shared" si="28"/>
        <v>2780</v>
      </c>
      <c r="M111" s="91">
        <f t="shared" si="22"/>
        <v>4.7864066052411145</v>
      </c>
      <c r="N111" s="92">
        <f t="shared" si="23"/>
        <v>-55301.15</v>
      </c>
    </row>
    <row r="112" spans="1:14" ht="70.900000000000006" customHeight="1" x14ac:dyDescent="0.2">
      <c r="A112" s="103">
        <v>41053400</v>
      </c>
      <c r="B112" s="104" t="s">
        <v>333</v>
      </c>
      <c r="C112" s="253"/>
      <c r="D112" s="252"/>
      <c r="E112" s="91"/>
      <c r="F112" s="113"/>
      <c r="G112" s="273">
        <v>1999614.4</v>
      </c>
      <c r="H112" s="92">
        <v>3000000</v>
      </c>
      <c r="I112" s="91"/>
      <c r="J112" s="112"/>
      <c r="K112" s="90"/>
      <c r="L112" s="90"/>
      <c r="M112" s="91"/>
      <c r="N112" s="92"/>
    </row>
    <row r="113" spans="1:14" ht="22.15" customHeight="1" x14ac:dyDescent="0.2">
      <c r="A113" s="103">
        <v>41053900</v>
      </c>
      <c r="B113" s="104" t="s">
        <v>154</v>
      </c>
      <c r="C113" s="92"/>
      <c r="D113" s="117"/>
      <c r="E113" s="91">
        <f t="shared" si="17"/>
        <v>0</v>
      </c>
      <c r="F113" s="113">
        <f t="shared" si="18"/>
        <v>0</v>
      </c>
      <c r="G113" s="273">
        <v>6901970.3499999996</v>
      </c>
      <c r="H113" s="92"/>
      <c r="I113" s="91"/>
      <c r="J113" s="110">
        <f t="shared" si="29"/>
        <v>-6901970.3499999996</v>
      </c>
      <c r="K113" s="85">
        <f t="shared" si="27"/>
        <v>6901970.3499999996</v>
      </c>
      <c r="L113" s="164">
        <f t="shared" si="28"/>
        <v>0</v>
      </c>
      <c r="M113" s="86">
        <f t="shared" si="22"/>
        <v>0</v>
      </c>
      <c r="N113" s="87">
        <f t="shared" si="23"/>
        <v>-6901970.3499999996</v>
      </c>
    </row>
    <row r="114" spans="1:14" ht="73.150000000000006" hidden="1" customHeight="1" x14ac:dyDescent="0.2">
      <c r="A114" s="89">
        <v>41055000</v>
      </c>
      <c r="B114" s="53" t="s">
        <v>266</v>
      </c>
      <c r="C114" s="92"/>
      <c r="D114" s="117"/>
      <c r="E114" s="91">
        <f t="shared" si="17"/>
        <v>0</v>
      </c>
      <c r="F114" s="113">
        <f t="shared" si="18"/>
        <v>0</v>
      </c>
      <c r="G114" s="113"/>
      <c r="H114" s="92"/>
      <c r="I114" s="91"/>
      <c r="J114" s="110">
        <f t="shared" si="29"/>
        <v>0</v>
      </c>
      <c r="K114" s="90">
        <f t="shared" si="27"/>
        <v>0</v>
      </c>
      <c r="L114" s="90">
        <f t="shared" si="28"/>
        <v>0</v>
      </c>
      <c r="M114" s="91">
        <f t="shared" si="22"/>
        <v>0</v>
      </c>
      <c r="N114" s="92">
        <f t="shared" si="23"/>
        <v>0</v>
      </c>
    </row>
    <row r="115" spans="1:14" s="2" customFormat="1" ht="49.15" customHeight="1" x14ac:dyDescent="0.2">
      <c r="A115" s="156"/>
      <c r="B115" s="157" t="s">
        <v>51</v>
      </c>
      <c r="C115" s="158">
        <f>C116+C145</f>
        <v>44555562.479999989</v>
      </c>
      <c r="D115" s="158">
        <f>D116+D145</f>
        <v>58677292.259999998</v>
      </c>
      <c r="E115" s="139">
        <f t="shared" si="17"/>
        <v>131.69465044087133</v>
      </c>
      <c r="F115" s="158">
        <f>F116+F145</f>
        <v>14121729.780000001</v>
      </c>
      <c r="G115" s="158">
        <f>G116+G145</f>
        <v>4376464.6500000004</v>
      </c>
      <c r="H115" s="158">
        <f>H116+H145</f>
        <v>5433853.2400000002</v>
      </c>
      <c r="I115" s="139">
        <f t="shared" si="19"/>
        <v>124.16079357570042</v>
      </c>
      <c r="J115" s="158">
        <f>J116+J145</f>
        <v>1490175</v>
      </c>
      <c r="K115" s="158">
        <f>K116+K145</f>
        <v>48932027.129999995</v>
      </c>
      <c r="L115" s="158">
        <f>L116+L145</f>
        <v>65736745.5</v>
      </c>
      <c r="M115" s="139">
        <f t="shared" si="22"/>
        <v>134.34298424905663</v>
      </c>
      <c r="N115" s="158">
        <f>N116+N145</f>
        <v>16804718.370000001</v>
      </c>
    </row>
    <row r="116" spans="1:14" s="2" customFormat="1" x14ac:dyDescent="0.2">
      <c r="A116" s="55">
        <v>2000</v>
      </c>
      <c r="B116" s="121" t="s">
        <v>52</v>
      </c>
      <c r="C116" s="111">
        <f>C117+C121+C136+C140+C144</f>
        <v>44555562.479999989</v>
      </c>
      <c r="D116" s="111">
        <f>D117+D121+D136+D140+D144</f>
        <v>58677292.259999998</v>
      </c>
      <c r="E116" s="86">
        <f t="shared" si="17"/>
        <v>131.69465044087133</v>
      </c>
      <c r="F116" s="111">
        <f>F117+F121+F136+F140+F144</f>
        <v>14121729.780000001</v>
      </c>
      <c r="G116" s="111">
        <f>G117+G121+G136+G140+G144</f>
        <v>1155607.3299999998</v>
      </c>
      <c r="H116" s="111">
        <f>H117+H121+H136+H140+H144</f>
        <v>1658194.0299999998</v>
      </c>
      <c r="I116" s="86">
        <f t="shared" si="19"/>
        <v>143.49113119592275</v>
      </c>
      <c r="J116" s="111">
        <f>J117+J121+J136+J140+J144</f>
        <v>502586.7</v>
      </c>
      <c r="K116" s="111">
        <f>K117+K121+K136+K140+K144</f>
        <v>45711169.809999995</v>
      </c>
      <c r="L116" s="111">
        <f>L117+L121+L136+L140+L144</f>
        <v>60335486.289999999</v>
      </c>
      <c r="M116" s="86">
        <f t="shared" si="22"/>
        <v>131.99287294721719</v>
      </c>
      <c r="N116" s="111">
        <f>N117+N121+N136+N140+N144</f>
        <v>14624316.48</v>
      </c>
    </row>
    <row r="117" spans="1:14" s="2" customFormat="1" ht="25.5" x14ac:dyDescent="0.2">
      <c r="A117" s="55">
        <v>2100</v>
      </c>
      <c r="B117" s="121" t="s">
        <v>53</v>
      </c>
      <c r="C117" s="110">
        <f>C118+C120</f>
        <v>38782609.479999997</v>
      </c>
      <c r="D117" s="110">
        <f>D118+D120</f>
        <v>50867791.390000001</v>
      </c>
      <c r="E117" s="86">
        <f t="shared" si="17"/>
        <v>131.16134285969662</v>
      </c>
      <c r="F117" s="110">
        <f>F118+F120</f>
        <v>12085181.910000002</v>
      </c>
      <c r="G117" s="110">
        <f>G118+G120</f>
        <v>88308.160000000003</v>
      </c>
      <c r="H117" s="110">
        <f>H118+H120</f>
        <v>182337.54</v>
      </c>
      <c r="I117" s="86">
        <f t="shared" si="19"/>
        <v>206.47869913720319</v>
      </c>
      <c r="J117" s="110">
        <f>J118+J120</f>
        <v>94029.38</v>
      </c>
      <c r="K117" s="110">
        <f>K118+K120</f>
        <v>38870917.640000001</v>
      </c>
      <c r="L117" s="110">
        <f>L118+L120</f>
        <v>51050128.93</v>
      </c>
      <c r="M117" s="86">
        <f t="shared" si="22"/>
        <v>131.33245117287123</v>
      </c>
      <c r="N117" s="110">
        <f>N118+N120</f>
        <v>12179211.290000001</v>
      </c>
    </row>
    <row r="118" spans="1:14" s="2" customFormat="1" x14ac:dyDescent="0.2">
      <c r="A118" s="55">
        <v>2110</v>
      </c>
      <c r="B118" s="121" t="s">
        <v>54</v>
      </c>
      <c r="C118" s="110">
        <f>C119</f>
        <v>31753189.079999998</v>
      </c>
      <c r="D118" s="110">
        <f>D119</f>
        <v>41466097.710000001</v>
      </c>
      <c r="E118" s="86">
        <f t="shared" si="17"/>
        <v>130.58876576311437</v>
      </c>
      <c r="F118" s="110">
        <f>F119</f>
        <v>9712908.6300000027</v>
      </c>
      <c r="G118" s="110">
        <f>G119</f>
        <v>67532.75</v>
      </c>
      <c r="H118" s="110">
        <f>H119</f>
        <v>145612.04</v>
      </c>
      <c r="I118" s="86">
        <f t="shared" si="19"/>
        <v>215.61692660227817</v>
      </c>
      <c r="J118" s="110">
        <f>J119</f>
        <v>78079.290000000008</v>
      </c>
      <c r="K118" s="110">
        <f>K119</f>
        <v>31820721.829999998</v>
      </c>
      <c r="L118" s="110">
        <f>L119</f>
        <v>41611709.75</v>
      </c>
      <c r="M118" s="86">
        <f t="shared" si="22"/>
        <v>130.76922004569121</v>
      </c>
      <c r="N118" s="110">
        <f>N119</f>
        <v>9790987.9200000018</v>
      </c>
    </row>
    <row r="119" spans="1:14" x14ac:dyDescent="0.2">
      <c r="A119" s="122">
        <v>2111</v>
      </c>
      <c r="B119" s="123" t="s">
        <v>55</v>
      </c>
      <c r="C119" s="214">
        <v>31753189.079999998</v>
      </c>
      <c r="D119" s="114">
        <v>41466097.710000001</v>
      </c>
      <c r="E119" s="91">
        <f t="shared" si="17"/>
        <v>130.58876576311437</v>
      </c>
      <c r="F119" s="113">
        <f t="shared" si="18"/>
        <v>9712908.6300000027</v>
      </c>
      <c r="G119" s="214">
        <v>67532.75</v>
      </c>
      <c r="H119" s="114">
        <v>145612.04</v>
      </c>
      <c r="I119" s="91">
        <f t="shared" si="19"/>
        <v>215.61692660227817</v>
      </c>
      <c r="J119" s="112">
        <f t="shared" si="25"/>
        <v>78079.290000000008</v>
      </c>
      <c r="K119" s="90">
        <f t="shared" si="21"/>
        <v>31820721.829999998</v>
      </c>
      <c r="L119" s="90">
        <f>D119+H119</f>
        <v>41611709.75</v>
      </c>
      <c r="M119" s="91">
        <f t="shared" si="22"/>
        <v>130.76922004569121</v>
      </c>
      <c r="N119" s="92">
        <f t="shared" si="23"/>
        <v>9790987.9200000018</v>
      </c>
    </row>
    <row r="120" spans="1:14" x14ac:dyDescent="0.2">
      <c r="A120" s="122">
        <v>2120</v>
      </c>
      <c r="B120" s="123" t="s">
        <v>56</v>
      </c>
      <c r="C120" s="214">
        <v>7029420.4000000004</v>
      </c>
      <c r="D120" s="114">
        <v>9401693.6799999997</v>
      </c>
      <c r="E120" s="91">
        <f t="shared" ref="E120:E181" si="44">IF(C120=0,0,D120/C120*100)</f>
        <v>133.74777926214227</v>
      </c>
      <c r="F120" s="113">
        <f>D120-C120</f>
        <v>2372273.2799999993</v>
      </c>
      <c r="G120" s="214">
        <v>20775.41</v>
      </c>
      <c r="H120" s="114">
        <v>36725.5</v>
      </c>
      <c r="I120" s="91">
        <f t="shared" si="19"/>
        <v>176.77388797621805</v>
      </c>
      <c r="J120" s="112">
        <f t="shared" si="25"/>
        <v>15950.09</v>
      </c>
      <c r="K120" s="90">
        <f t="shared" si="21"/>
        <v>7050195.8100000005</v>
      </c>
      <c r="L120" s="90">
        <f>D120+H120</f>
        <v>9438419.1799999997</v>
      </c>
      <c r="M120" s="91">
        <f t="shared" si="22"/>
        <v>133.87456794621991</v>
      </c>
      <c r="N120" s="92">
        <f t="shared" si="23"/>
        <v>2388223.3699999992</v>
      </c>
    </row>
    <row r="121" spans="1:14" s="2" customFormat="1" x14ac:dyDescent="0.2">
      <c r="A121" s="55">
        <v>2200</v>
      </c>
      <c r="B121" s="121" t="s">
        <v>57</v>
      </c>
      <c r="C121" s="110">
        <f>SUM(C122:C126)+C127+C133</f>
        <v>4389704.29</v>
      </c>
      <c r="D121" s="110">
        <f>SUM(D122:D126)+D127+D133</f>
        <v>6020971.129999999</v>
      </c>
      <c r="E121" s="86">
        <f t="shared" si="44"/>
        <v>137.16120112500786</v>
      </c>
      <c r="F121" s="110">
        <f t="shared" ref="F121:N121" si="45">SUM(F122:F126)+F127+F133</f>
        <v>1631266.8399999999</v>
      </c>
      <c r="G121" s="110">
        <f t="shared" si="45"/>
        <v>1067299.17</v>
      </c>
      <c r="H121" s="110">
        <f t="shared" si="45"/>
        <v>1475856.4899999998</v>
      </c>
      <c r="I121" s="86">
        <f t="shared" si="19"/>
        <v>138.27955005343065</v>
      </c>
      <c r="J121" s="110">
        <f>SUM(J122:J126)+J127+J133</f>
        <v>408557.32</v>
      </c>
      <c r="K121" s="110">
        <f>SUM(K122:K126)+K127+K133</f>
        <v>5457003.46</v>
      </c>
      <c r="L121" s="110">
        <f>SUM(L122:L126)+L127+L133</f>
        <v>7496827.6200000001</v>
      </c>
      <c r="M121" s="86">
        <f t="shared" si="22"/>
        <v>137.37993158611633</v>
      </c>
      <c r="N121" s="110">
        <f t="shared" si="45"/>
        <v>2039824.1599999995</v>
      </c>
    </row>
    <row r="122" spans="1:14" ht="25.5" x14ac:dyDescent="0.2">
      <c r="A122" s="122">
        <v>2210</v>
      </c>
      <c r="B122" s="123" t="s">
        <v>58</v>
      </c>
      <c r="C122" s="214">
        <v>765290.51</v>
      </c>
      <c r="D122" s="114">
        <v>1180996.71</v>
      </c>
      <c r="E122" s="91">
        <f t="shared" si="44"/>
        <v>154.32005161020484</v>
      </c>
      <c r="F122" s="113">
        <f>D122-C122</f>
        <v>415706.19999999995</v>
      </c>
      <c r="G122" s="214">
        <v>541049.07999999996</v>
      </c>
      <c r="H122" s="114">
        <v>693120.22</v>
      </c>
      <c r="I122" s="91">
        <f t="shared" si="19"/>
        <v>128.10671815577248</v>
      </c>
      <c r="J122" s="112">
        <f t="shared" si="25"/>
        <v>152071.14000000001</v>
      </c>
      <c r="K122" s="90">
        <f t="shared" si="21"/>
        <v>1306339.5899999999</v>
      </c>
      <c r="L122" s="90">
        <f>D122+H122</f>
        <v>1874116.93</v>
      </c>
      <c r="M122" s="91">
        <f t="shared" si="22"/>
        <v>143.46322689339914</v>
      </c>
      <c r="N122" s="92">
        <f t="shared" si="23"/>
        <v>567777.34000000008</v>
      </c>
    </row>
    <row r="123" spans="1:14" ht="14.45" customHeight="1" x14ac:dyDescent="0.2">
      <c r="A123" s="122">
        <v>2220</v>
      </c>
      <c r="B123" s="123" t="s">
        <v>59</v>
      </c>
      <c r="C123" s="114"/>
      <c r="D123" s="114"/>
      <c r="E123" s="91">
        <f t="shared" si="44"/>
        <v>0</v>
      </c>
      <c r="F123" s="113">
        <f>D123-C123</f>
        <v>0</v>
      </c>
      <c r="G123" s="114"/>
      <c r="H123" s="114"/>
      <c r="I123" s="91">
        <f t="shared" si="19"/>
        <v>0</v>
      </c>
      <c r="J123" s="112">
        <f t="shared" si="25"/>
        <v>0</v>
      </c>
      <c r="K123" s="90">
        <f t="shared" si="21"/>
        <v>0</v>
      </c>
      <c r="L123" s="90">
        <f>D123+H123</f>
        <v>0</v>
      </c>
      <c r="M123" s="91">
        <f t="shared" si="22"/>
        <v>0</v>
      </c>
      <c r="N123" s="92">
        <f t="shared" si="23"/>
        <v>0</v>
      </c>
    </row>
    <row r="124" spans="1:14" x14ac:dyDescent="0.2">
      <c r="A124" s="122">
        <v>2230</v>
      </c>
      <c r="B124" s="123" t="s">
        <v>60</v>
      </c>
      <c r="C124" s="214">
        <v>164937.49</v>
      </c>
      <c r="D124" s="114">
        <v>246038.71</v>
      </c>
      <c r="E124" s="91">
        <f t="shared" si="44"/>
        <v>149.17088285992469</v>
      </c>
      <c r="F124" s="113">
        <f>D124-C124</f>
        <v>81101.22</v>
      </c>
      <c r="G124" s="214">
        <v>370490.07</v>
      </c>
      <c r="H124" s="114">
        <v>487610.14</v>
      </c>
      <c r="I124" s="91">
        <f t="shared" si="19"/>
        <v>131.61220218398836</v>
      </c>
      <c r="J124" s="112">
        <f t="shared" si="25"/>
        <v>117120.07</v>
      </c>
      <c r="K124" s="90">
        <f t="shared" si="21"/>
        <v>535427.56000000006</v>
      </c>
      <c r="L124" s="90">
        <f>D124+H124</f>
        <v>733648.85</v>
      </c>
      <c r="M124" s="91">
        <f t="shared" si="22"/>
        <v>137.02112196092406</v>
      </c>
      <c r="N124" s="92">
        <f t="shared" si="23"/>
        <v>198221.28999999992</v>
      </c>
    </row>
    <row r="125" spans="1:14" x14ac:dyDescent="0.2">
      <c r="A125" s="122">
        <v>2240</v>
      </c>
      <c r="B125" s="123" t="s">
        <v>61</v>
      </c>
      <c r="C125" s="214">
        <v>1211961.6499999999</v>
      </c>
      <c r="D125" s="114">
        <v>1679815.89</v>
      </c>
      <c r="E125" s="91">
        <f t="shared" si="44"/>
        <v>138.60305645809831</v>
      </c>
      <c r="F125" s="113">
        <f>D125-C125</f>
        <v>467854.24</v>
      </c>
      <c r="G125" s="215">
        <v>155760.01999999999</v>
      </c>
      <c r="H125" s="114">
        <v>283624.43</v>
      </c>
      <c r="I125" s="91">
        <f t="shared" si="19"/>
        <v>182.09064816504261</v>
      </c>
      <c r="J125" s="112">
        <f t="shared" si="25"/>
        <v>127864.41</v>
      </c>
      <c r="K125" s="90">
        <f t="shared" si="21"/>
        <v>1367721.67</v>
      </c>
      <c r="L125" s="90">
        <f>D125+H125</f>
        <v>1963440.3199999998</v>
      </c>
      <c r="M125" s="91">
        <f t="shared" si="22"/>
        <v>143.55554664861017</v>
      </c>
      <c r="N125" s="92">
        <f t="shared" si="23"/>
        <v>595718.64999999991</v>
      </c>
    </row>
    <row r="126" spans="1:14" x14ac:dyDescent="0.2">
      <c r="A126" s="122">
        <v>2250</v>
      </c>
      <c r="B126" s="123" t="s">
        <v>62</v>
      </c>
      <c r="C126" s="113"/>
      <c r="D126" s="114"/>
      <c r="E126" s="91">
        <f t="shared" si="44"/>
        <v>0</v>
      </c>
      <c r="F126" s="113">
        <f>D126-C126</f>
        <v>0</v>
      </c>
      <c r="G126" s="113"/>
      <c r="H126" s="114"/>
      <c r="I126" s="91">
        <f t="shared" si="19"/>
        <v>0</v>
      </c>
      <c r="J126" s="112">
        <f t="shared" si="25"/>
        <v>0</v>
      </c>
      <c r="K126" s="90">
        <f t="shared" si="21"/>
        <v>0</v>
      </c>
      <c r="L126" s="90">
        <f>D126+H126</f>
        <v>0</v>
      </c>
      <c r="M126" s="91">
        <f t="shared" si="22"/>
        <v>0</v>
      </c>
      <c r="N126" s="92">
        <f t="shared" si="23"/>
        <v>0</v>
      </c>
    </row>
    <row r="127" spans="1:14" s="2" customFormat="1" ht="25.5" x14ac:dyDescent="0.2">
      <c r="A127" s="55">
        <v>2270</v>
      </c>
      <c r="B127" s="121" t="s">
        <v>63</v>
      </c>
      <c r="C127" s="110">
        <f>SUM(C128:C132)</f>
        <v>2217084.64</v>
      </c>
      <c r="D127" s="110">
        <f>SUM(D128:D132)</f>
        <v>2859719.82</v>
      </c>
      <c r="E127" s="86">
        <f t="shared" si="44"/>
        <v>128.98559524547514</v>
      </c>
      <c r="F127" s="110">
        <f>SUM(F128:F132)</f>
        <v>642635.17999999982</v>
      </c>
      <c r="G127" s="110">
        <f>SUM(G129:G132)</f>
        <v>0</v>
      </c>
      <c r="H127" s="110">
        <f>SUM(H128:H132)</f>
        <v>0</v>
      </c>
      <c r="I127" s="86">
        <f t="shared" ref="I127:I181" si="46">IF(G127=0,0,H127/G127*100)</f>
        <v>0</v>
      </c>
      <c r="J127" s="112">
        <f t="shared" si="25"/>
        <v>0</v>
      </c>
      <c r="K127" s="110">
        <f>SUM(K128:K132)</f>
        <v>2217084.64</v>
      </c>
      <c r="L127" s="110">
        <f>SUM(L128:L132)</f>
        <v>2859719.82</v>
      </c>
      <c r="M127" s="86">
        <f t="shared" si="22"/>
        <v>128.98559524547514</v>
      </c>
      <c r="N127" s="110">
        <f>SUM(N128:N132)</f>
        <v>642635.17999999982</v>
      </c>
    </row>
    <row r="128" spans="1:14" x14ac:dyDescent="0.2">
      <c r="A128" s="122">
        <v>2271</v>
      </c>
      <c r="B128" s="123" t="s">
        <v>64</v>
      </c>
      <c r="C128" s="113"/>
      <c r="D128" s="114"/>
      <c r="E128" s="91">
        <f t="shared" si="44"/>
        <v>0</v>
      </c>
      <c r="F128" s="113">
        <f>D128-C128</f>
        <v>0</v>
      </c>
      <c r="G128" s="124">
        <v>0</v>
      </c>
      <c r="H128" s="113"/>
      <c r="I128" s="91">
        <f>IF(G129=0,0,H128/G129*100)</f>
        <v>0</v>
      </c>
      <c r="J128" s="112">
        <f t="shared" si="25"/>
        <v>0</v>
      </c>
      <c r="K128" s="90">
        <f>C128+G128</f>
        <v>0</v>
      </c>
      <c r="L128" s="90">
        <f>D128+H128</f>
        <v>0</v>
      </c>
      <c r="M128" s="91">
        <f t="shared" si="22"/>
        <v>0</v>
      </c>
      <c r="N128" s="92">
        <f t="shared" si="23"/>
        <v>0</v>
      </c>
    </row>
    <row r="129" spans="1:14" ht="25.5" x14ac:dyDescent="0.2">
      <c r="A129" s="122">
        <v>2272</v>
      </c>
      <c r="B129" s="123" t="s">
        <v>65</v>
      </c>
      <c r="C129" s="113"/>
      <c r="D129" s="114"/>
      <c r="E129" s="91">
        <f t="shared" si="44"/>
        <v>0</v>
      </c>
      <c r="F129" s="113">
        <f>D129-C129</f>
        <v>0</v>
      </c>
      <c r="G129" s="113"/>
      <c r="H129" s="114"/>
      <c r="I129" s="86">
        <f t="shared" si="46"/>
        <v>0</v>
      </c>
      <c r="J129" s="112">
        <f t="shared" ref="J129:J132" si="47">H129-G129</f>
        <v>0</v>
      </c>
      <c r="K129" s="90">
        <f t="shared" si="21"/>
        <v>0</v>
      </c>
      <c r="L129" s="90">
        <f t="shared" ref="L129:L181" si="48">D129+H129</f>
        <v>0</v>
      </c>
      <c r="M129" s="91">
        <f t="shared" ref="M129:M181" si="49">IF(K129=0,0,L129/K129*100)</f>
        <v>0</v>
      </c>
      <c r="N129" s="92">
        <f t="shared" ref="N129:N181" si="50">L129-K129</f>
        <v>0</v>
      </c>
    </row>
    <row r="130" spans="1:14" x14ac:dyDescent="0.2">
      <c r="A130" s="122">
        <v>2273</v>
      </c>
      <c r="B130" s="123" t="s">
        <v>66</v>
      </c>
      <c r="C130" s="214">
        <v>608624.6</v>
      </c>
      <c r="D130" s="114">
        <v>934852.19</v>
      </c>
      <c r="E130" s="91">
        <f t="shared" si="44"/>
        <v>153.60078938642968</v>
      </c>
      <c r="F130" s="113">
        <f>D130-C130</f>
        <v>326227.58999999997</v>
      </c>
      <c r="G130" s="113"/>
      <c r="H130" s="114"/>
      <c r="I130" s="91">
        <f t="shared" si="46"/>
        <v>0</v>
      </c>
      <c r="J130" s="112">
        <f t="shared" si="47"/>
        <v>0</v>
      </c>
      <c r="K130" s="90">
        <f t="shared" ref="K130:K181" si="51">C130+G130</f>
        <v>608624.6</v>
      </c>
      <c r="L130" s="90">
        <f t="shared" si="48"/>
        <v>934852.19</v>
      </c>
      <c r="M130" s="91">
        <f t="shared" si="49"/>
        <v>153.60078938642968</v>
      </c>
      <c r="N130" s="92">
        <f t="shared" si="50"/>
        <v>326227.58999999997</v>
      </c>
    </row>
    <row r="131" spans="1:14" x14ac:dyDescent="0.2">
      <c r="A131" s="122">
        <v>2274</v>
      </c>
      <c r="B131" s="123" t="s">
        <v>67</v>
      </c>
      <c r="C131" s="214">
        <v>1582209.82</v>
      </c>
      <c r="D131" s="114">
        <v>1698389.63</v>
      </c>
      <c r="E131" s="91">
        <f t="shared" si="44"/>
        <v>107.34288262728641</v>
      </c>
      <c r="F131" s="113">
        <f>D131-C131</f>
        <v>116179.80999999982</v>
      </c>
      <c r="G131" s="113"/>
      <c r="H131" s="114"/>
      <c r="I131" s="91">
        <f t="shared" si="46"/>
        <v>0</v>
      </c>
      <c r="J131" s="112">
        <f t="shared" si="47"/>
        <v>0</v>
      </c>
      <c r="K131" s="90">
        <f t="shared" si="51"/>
        <v>1582209.82</v>
      </c>
      <c r="L131" s="90">
        <f t="shared" si="48"/>
        <v>1698389.63</v>
      </c>
      <c r="M131" s="91">
        <f t="shared" si="49"/>
        <v>107.34288262728641</v>
      </c>
      <c r="N131" s="92">
        <f t="shared" si="50"/>
        <v>116179.80999999982</v>
      </c>
    </row>
    <row r="132" spans="1:14" x14ac:dyDescent="0.2">
      <c r="A132" s="122">
        <v>2275</v>
      </c>
      <c r="B132" s="123" t="s">
        <v>68</v>
      </c>
      <c r="C132" s="214">
        <v>26250.22</v>
      </c>
      <c r="D132" s="114">
        <v>226478</v>
      </c>
      <c r="E132" s="91">
        <f t="shared" si="44"/>
        <v>862.76610253171202</v>
      </c>
      <c r="F132" s="113">
        <f>D132-C132</f>
        <v>200227.78</v>
      </c>
      <c r="G132" s="113"/>
      <c r="H132" s="114"/>
      <c r="I132" s="91">
        <f t="shared" si="46"/>
        <v>0</v>
      </c>
      <c r="J132" s="112">
        <f t="shared" si="47"/>
        <v>0</v>
      </c>
      <c r="K132" s="90">
        <f t="shared" si="51"/>
        <v>26250.22</v>
      </c>
      <c r="L132" s="90">
        <f t="shared" si="48"/>
        <v>226478</v>
      </c>
      <c r="M132" s="91">
        <f t="shared" si="49"/>
        <v>862.76610253171202</v>
      </c>
      <c r="N132" s="92">
        <f t="shared" si="50"/>
        <v>200227.78</v>
      </c>
    </row>
    <row r="133" spans="1:14" s="2" customFormat="1" ht="38.25" x14ac:dyDescent="0.2">
      <c r="A133" s="55">
        <v>2280</v>
      </c>
      <c r="B133" s="121" t="s">
        <v>69</v>
      </c>
      <c r="C133" s="125">
        <f>C134+C135</f>
        <v>30430</v>
      </c>
      <c r="D133" s="125">
        <f>D134+D135</f>
        <v>54400</v>
      </c>
      <c r="E133" s="86">
        <f t="shared" si="44"/>
        <v>178.77094972067039</v>
      </c>
      <c r="F133" s="111">
        <f t="shared" ref="F133:F135" si="52">D133-C133</f>
        <v>23970</v>
      </c>
      <c r="G133" s="125">
        <f t="shared" ref="G133:H133" si="53">G134+G135</f>
        <v>0</v>
      </c>
      <c r="H133" s="125">
        <f t="shared" si="53"/>
        <v>11501.7</v>
      </c>
      <c r="I133" s="86">
        <f t="shared" si="46"/>
        <v>0</v>
      </c>
      <c r="J133" s="125">
        <f>J134+J135</f>
        <v>11501.7</v>
      </c>
      <c r="K133" s="125">
        <f>K134+K135</f>
        <v>30430</v>
      </c>
      <c r="L133" s="125">
        <f>L134+L135</f>
        <v>65901.7</v>
      </c>
      <c r="M133" s="86">
        <f t="shared" si="49"/>
        <v>216.56818928688796</v>
      </c>
      <c r="N133" s="161">
        <f t="shared" si="50"/>
        <v>35471.699999999997</v>
      </c>
    </row>
    <row r="134" spans="1:14" ht="38.25" x14ac:dyDescent="0.2">
      <c r="A134" s="122">
        <v>2281</v>
      </c>
      <c r="B134" s="126" t="s">
        <v>70</v>
      </c>
      <c r="C134" s="113"/>
      <c r="D134" s="92">
        <v>54400</v>
      </c>
      <c r="E134" s="91">
        <f t="shared" si="44"/>
        <v>0</v>
      </c>
      <c r="F134" s="113">
        <f t="shared" si="52"/>
        <v>54400</v>
      </c>
      <c r="G134" s="92"/>
      <c r="H134" s="113">
        <v>11501.7</v>
      </c>
      <c r="I134" s="91">
        <f t="shared" si="46"/>
        <v>0</v>
      </c>
      <c r="J134" s="112">
        <f t="shared" ref="J134:J181" si="54">H134-G134</f>
        <v>11501.7</v>
      </c>
      <c r="K134" s="90">
        <f t="shared" si="51"/>
        <v>0</v>
      </c>
      <c r="L134" s="90">
        <f t="shared" si="48"/>
        <v>65901.7</v>
      </c>
      <c r="M134" s="91">
        <f t="shared" si="49"/>
        <v>0</v>
      </c>
      <c r="N134" s="92">
        <f t="shared" si="50"/>
        <v>65901.7</v>
      </c>
    </row>
    <row r="135" spans="1:14" ht="38.25" x14ac:dyDescent="0.2">
      <c r="A135" s="122">
        <v>2282</v>
      </c>
      <c r="B135" s="123" t="s">
        <v>71</v>
      </c>
      <c r="C135" s="215">
        <v>30430</v>
      </c>
      <c r="D135" s="114"/>
      <c r="E135" s="91">
        <f t="shared" si="44"/>
        <v>0</v>
      </c>
      <c r="F135" s="113">
        <f t="shared" si="52"/>
        <v>-30430</v>
      </c>
      <c r="G135" s="113"/>
      <c r="H135" s="188"/>
      <c r="I135" s="91">
        <f t="shared" si="46"/>
        <v>0</v>
      </c>
      <c r="J135" s="112">
        <f t="shared" si="54"/>
        <v>0</v>
      </c>
      <c r="K135" s="90">
        <f t="shared" si="51"/>
        <v>30430</v>
      </c>
      <c r="L135" s="90">
        <f t="shared" si="48"/>
        <v>0</v>
      </c>
      <c r="M135" s="91">
        <f t="shared" si="49"/>
        <v>0</v>
      </c>
      <c r="N135" s="92">
        <f t="shared" si="50"/>
        <v>-30430</v>
      </c>
    </row>
    <row r="136" spans="1:14" s="2" customFormat="1" x14ac:dyDescent="0.2">
      <c r="A136" s="55">
        <v>2600</v>
      </c>
      <c r="B136" s="121" t="s">
        <v>72</v>
      </c>
      <c r="C136" s="110">
        <f>SUM(C137:C139)</f>
        <v>621273.75</v>
      </c>
      <c r="D136" s="110">
        <f>SUM(D137:D139)</f>
        <v>850975.43</v>
      </c>
      <c r="E136" s="86">
        <f t="shared" si="44"/>
        <v>136.97270003762432</v>
      </c>
      <c r="F136" s="110">
        <f t="shared" ref="F136:N136" si="55">SUM(F137:F139)</f>
        <v>229701.68000000005</v>
      </c>
      <c r="G136" s="110">
        <f t="shared" si="55"/>
        <v>0</v>
      </c>
      <c r="H136" s="189">
        <f t="shared" si="55"/>
        <v>0</v>
      </c>
      <c r="I136" s="86">
        <f t="shared" si="46"/>
        <v>0</v>
      </c>
      <c r="J136" s="110">
        <f>SUM(J137:J139)</f>
        <v>0</v>
      </c>
      <c r="K136" s="110">
        <f>SUM(K137:K139)</f>
        <v>621273.75</v>
      </c>
      <c r="L136" s="110">
        <f>SUM(L137:L139)</f>
        <v>850975.43</v>
      </c>
      <c r="M136" s="86">
        <f t="shared" si="49"/>
        <v>136.97270003762432</v>
      </c>
      <c r="N136" s="110">
        <f t="shared" si="55"/>
        <v>229701.68000000005</v>
      </c>
    </row>
    <row r="137" spans="1:14" ht="25.5" x14ac:dyDescent="0.2">
      <c r="A137" s="122">
        <v>2610</v>
      </c>
      <c r="B137" s="123" t="s">
        <v>73</v>
      </c>
      <c r="C137" s="214">
        <v>461273.75</v>
      </c>
      <c r="D137" s="114">
        <v>590975.43000000005</v>
      </c>
      <c r="E137" s="91">
        <f t="shared" si="44"/>
        <v>128.11815760164112</v>
      </c>
      <c r="F137" s="113">
        <f t="shared" ref="F137:F144" si="56">D137-C137</f>
        <v>129701.68000000005</v>
      </c>
      <c r="G137" s="113"/>
      <c r="H137" s="188"/>
      <c r="I137" s="91">
        <f t="shared" si="46"/>
        <v>0</v>
      </c>
      <c r="J137" s="112">
        <f t="shared" si="54"/>
        <v>0</v>
      </c>
      <c r="K137" s="90">
        <f t="shared" si="51"/>
        <v>461273.75</v>
      </c>
      <c r="L137" s="90">
        <f t="shared" si="48"/>
        <v>590975.43000000005</v>
      </c>
      <c r="M137" s="91">
        <f t="shared" si="49"/>
        <v>128.11815760164112</v>
      </c>
      <c r="N137" s="92">
        <f t="shared" si="50"/>
        <v>129701.68000000005</v>
      </c>
    </row>
    <row r="138" spans="1:14" ht="25.5" x14ac:dyDescent="0.2">
      <c r="A138" s="122">
        <v>2620</v>
      </c>
      <c r="B138" s="123" t="s">
        <v>74</v>
      </c>
      <c r="C138" s="214">
        <v>160000</v>
      </c>
      <c r="D138" s="114">
        <v>260000</v>
      </c>
      <c r="E138" s="91">
        <f t="shared" si="44"/>
        <v>162.5</v>
      </c>
      <c r="F138" s="113">
        <f t="shared" si="56"/>
        <v>100000</v>
      </c>
      <c r="G138" s="113"/>
      <c r="H138" s="190"/>
      <c r="I138" s="91">
        <f t="shared" si="46"/>
        <v>0</v>
      </c>
      <c r="J138" s="112">
        <f t="shared" si="54"/>
        <v>0</v>
      </c>
      <c r="K138" s="90">
        <f t="shared" si="51"/>
        <v>160000</v>
      </c>
      <c r="L138" s="90">
        <f t="shared" si="48"/>
        <v>260000</v>
      </c>
      <c r="M138" s="91">
        <f t="shared" si="49"/>
        <v>162.5</v>
      </c>
      <c r="N138" s="92">
        <f t="shared" si="50"/>
        <v>100000</v>
      </c>
    </row>
    <row r="139" spans="1:14" ht="25.5" x14ac:dyDescent="0.2">
      <c r="A139" s="89" t="s">
        <v>75</v>
      </c>
      <c r="B139" s="127" t="s">
        <v>76</v>
      </c>
      <c r="C139" s="92"/>
      <c r="D139" s="92"/>
      <c r="E139" s="91">
        <f t="shared" si="44"/>
        <v>0</v>
      </c>
      <c r="F139" s="113">
        <f t="shared" si="56"/>
        <v>0</v>
      </c>
      <c r="G139" s="92"/>
      <c r="H139" s="190"/>
      <c r="I139" s="91">
        <f t="shared" si="46"/>
        <v>0</v>
      </c>
      <c r="J139" s="112">
        <f t="shared" si="54"/>
        <v>0</v>
      </c>
      <c r="K139" s="90">
        <f t="shared" si="51"/>
        <v>0</v>
      </c>
      <c r="L139" s="90">
        <f t="shared" si="48"/>
        <v>0</v>
      </c>
      <c r="M139" s="91">
        <f t="shared" si="49"/>
        <v>0</v>
      </c>
      <c r="N139" s="92">
        <f t="shared" si="50"/>
        <v>0</v>
      </c>
    </row>
    <row r="140" spans="1:14" s="2" customFormat="1" x14ac:dyDescent="0.2">
      <c r="A140" s="55">
        <v>2700</v>
      </c>
      <c r="B140" s="121" t="s">
        <v>77</v>
      </c>
      <c r="C140" s="110">
        <f>SUM(C141:C143)</f>
        <v>747204.05</v>
      </c>
      <c r="D140" s="110">
        <f>SUM(D141:D143)</f>
        <v>922741.5</v>
      </c>
      <c r="E140" s="86">
        <f t="shared" si="44"/>
        <v>123.49257207586066</v>
      </c>
      <c r="F140" s="111">
        <f t="shared" si="56"/>
        <v>175537.44999999995</v>
      </c>
      <c r="G140" s="110">
        <f>SUM(G141:G143)</f>
        <v>0</v>
      </c>
      <c r="H140" s="189">
        <f>SUM(H141:H143)</f>
        <v>0</v>
      </c>
      <c r="I140" s="86">
        <f t="shared" si="46"/>
        <v>0</v>
      </c>
      <c r="J140" s="110">
        <f>SUM(J141:J143)</f>
        <v>0</v>
      </c>
      <c r="K140" s="110">
        <f>SUM(K141:K143)</f>
        <v>747204.05</v>
      </c>
      <c r="L140" s="110">
        <f>SUM(L141:L143)</f>
        <v>922741.5</v>
      </c>
      <c r="M140" s="86">
        <f t="shared" si="49"/>
        <v>123.49257207586066</v>
      </c>
      <c r="N140" s="110">
        <f>SUM(N141:N143)</f>
        <v>175537.44999999995</v>
      </c>
    </row>
    <row r="141" spans="1:14" x14ac:dyDescent="0.2">
      <c r="A141" s="122">
        <v>2710</v>
      </c>
      <c r="B141" s="123" t="s">
        <v>78</v>
      </c>
      <c r="C141" s="113"/>
      <c r="D141" s="114"/>
      <c r="E141" s="91">
        <f t="shared" si="44"/>
        <v>0</v>
      </c>
      <c r="F141" s="113">
        <f t="shared" si="56"/>
        <v>0</v>
      </c>
      <c r="G141" s="92"/>
      <c r="H141" s="190"/>
      <c r="I141" s="91">
        <f t="shared" si="46"/>
        <v>0</v>
      </c>
      <c r="J141" s="112">
        <f t="shared" si="54"/>
        <v>0</v>
      </c>
      <c r="K141" s="90">
        <f t="shared" si="51"/>
        <v>0</v>
      </c>
      <c r="L141" s="90">
        <f t="shared" si="48"/>
        <v>0</v>
      </c>
      <c r="M141" s="91">
        <f t="shared" si="49"/>
        <v>0</v>
      </c>
      <c r="N141" s="92">
        <f t="shared" si="50"/>
        <v>0</v>
      </c>
    </row>
    <row r="142" spans="1:14" x14ac:dyDescent="0.2">
      <c r="A142" s="122">
        <v>2720</v>
      </c>
      <c r="B142" s="123" t="s">
        <v>50</v>
      </c>
      <c r="C142" s="113"/>
      <c r="D142" s="114"/>
      <c r="E142" s="91">
        <f t="shared" si="44"/>
        <v>0</v>
      </c>
      <c r="F142" s="113">
        <f t="shared" si="56"/>
        <v>0</v>
      </c>
      <c r="G142" s="113"/>
      <c r="H142" s="188"/>
      <c r="I142" s="91">
        <f t="shared" si="46"/>
        <v>0</v>
      </c>
      <c r="J142" s="112">
        <f t="shared" si="54"/>
        <v>0</v>
      </c>
      <c r="K142" s="90">
        <f t="shared" si="51"/>
        <v>0</v>
      </c>
      <c r="L142" s="90">
        <f t="shared" si="48"/>
        <v>0</v>
      </c>
      <c r="M142" s="91">
        <f t="shared" si="49"/>
        <v>0</v>
      </c>
      <c r="N142" s="92">
        <f t="shared" si="50"/>
        <v>0</v>
      </c>
    </row>
    <row r="143" spans="1:14" x14ac:dyDescent="0.2">
      <c r="A143" s="122">
        <v>2730</v>
      </c>
      <c r="B143" s="123" t="s">
        <v>79</v>
      </c>
      <c r="C143" s="214">
        <v>747204.05</v>
      </c>
      <c r="D143" s="114">
        <v>922741.5</v>
      </c>
      <c r="E143" s="91">
        <f t="shared" si="44"/>
        <v>123.49257207586066</v>
      </c>
      <c r="F143" s="113">
        <f t="shared" si="56"/>
        <v>175537.44999999995</v>
      </c>
      <c r="G143" s="113"/>
      <c r="H143" s="188"/>
      <c r="I143" s="91">
        <f t="shared" si="46"/>
        <v>0</v>
      </c>
      <c r="J143" s="112">
        <f t="shared" si="54"/>
        <v>0</v>
      </c>
      <c r="K143" s="90">
        <f t="shared" si="51"/>
        <v>747204.05</v>
      </c>
      <c r="L143" s="90">
        <f t="shared" si="48"/>
        <v>922741.5</v>
      </c>
      <c r="M143" s="91">
        <f t="shared" si="49"/>
        <v>123.49257207586066</v>
      </c>
      <c r="N143" s="92">
        <f t="shared" si="50"/>
        <v>175537.44999999995</v>
      </c>
    </row>
    <row r="144" spans="1:14" s="2" customFormat="1" x14ac:dyDescent="0.2">
      <c r="A144" s="55">
        <v>2800</v>
      </c>
      <c r="B144" s="121" t="s">
        <v>80</v>
      </c>
      <c r="C144" s="115">
        <v>14770.91</v>
      </c>
      <c r="D144" s="115">
        <v>14812.81</v>
      </c>
      <c r="E144" s="86">
        <f t="shared" si="44"/>
        <v>100.28366566447158</v>
      </c>
      <c r="F144" s="111">
        <f t="shared" si="56"/>
        <v>41.899999999999636</v>
      </c>
      <c r="G144" s="111"/>
      <c r="H144" s="191"/>
      <c r="I144" s="86">
        <f t="shared" si="46"/>
        <v>0</v>
      </c>
      <c r="J144" s="110">
        <f t="shared" si="54"/>
        <v>0</v>
      </c>
      <c r="K144" s="85">
        <f t="shared" si="51"/>
        <v>14770.91</v>
      </c>
      <c r="L144" s="85">
        <f t="shared" si="48"/>
        <v>14812.81</v>
      </c>
      <c r="M144" s="86">
        <f t="shared" si="49"/>
        <v>100.28366566447158</v>
      </c>
      <c r="N144" s="87">
        <f t="shared" si="50"/>
        <v>41.899999999999636</v>
      </c>
    </row>
    <row r="145" spans="1:14" s="2" customFormat="1" x14ac:dyDescent="0.2">
      <c r="A145" s="128" t="s">
        <v>39</v>
      </c>
      <c r="B145" s="121" t="s">
        <v>81</v>
      </c>
      <c r="C145" s="110">
        <f>C146+C158</f>
        <v>0</v>
      </c>
      <c r="D145" s="110">
        <f>D146+D158</f>
        <v>0</v>
      </c>
      <c r="E145" s="86">
        <f t="shared" si="44"/>
        <v>0</v>
      </c>
      <c r="F145" s="110">
        <f>F146+F158</f>
        <v>0</v>
      </c>
      <c r="G145" s="110">
        <f>G146+G158</f>
        <v>3220857.3200000003</v>
      </c>
      <c r="H145" s="110">
        <f>H146+H158</f>
        <v>3775659.21</v>
      </c>
      <c r="I145" s="86">
        <f t="shared" si="46"/>
        <v>117.22528615455712</v>
      </c>
      <c r="J145" s="110">
        <f>J146+J158</f>
        <v>987588.3</v>
      </c>
      <c r="K145" s="110">
        <f>K146+K158</f>
        <v>3220857.3200000003</v>
      </c>
      <c r="L145" s="110">
        <f>L146+L158</f>
        <v>5401259.21</v>
      </c>
      <c r="M145" s="86">
        <f t="shared" si="49"/>
        <v>167.69632036975793</v>
      </c>
      <c r="N145" s="110">
        <f>N146+N158</f>
        <v>2180401.8899999997</v>
      </c>
    </row>
    <row r="146" spans="1:14" s="2" customFormat="1" x14ac:dyDescent="0.2">
      <c r="A146" s="128" t="s">
        <v>82</v>
      </c>
      <c r="B146" s="121" t="s">
        <v>83</v>
      </c>
      <c r="C146" s="110">
        <f>C147+C148+C150+C153+C157</f>
        <v>0</v>
      </c>
      <c r="D146" s="110">
        <f>D147+D148+D150+D153+D157</f>
        <v>0</v>
      </c>
      <c r="E146" s="86">
        <f t="shared" si="44"/>
        <v>0</v>
      </c>
      <c r="F146" s="110">
        <f>F147+F148+F150+F153+F157</f>
        <v>0</v>
      </c>
      <c r="G146" s="110">
        <f>G147+G148+G150+G153+G157</f>
        <v>3220857.3200000003</v>
      </c>
      <c r="H146" s="110">
        <f>H147+H148+H150+H153+H157</f>
        <v>3775659.21</v>
      </c>
      <c r="I146" s="86">
        <f t="shared" si="46"/>
        <v>117.22528615455712</v>
      </c>
      <c r="J146" s="110">
        <f>J147+J148+J150+J153+J157</f>
        <v>987588.3</v>
      </c>
      <c r="K146" s="110">
        <f>K147+K148+K150+K153+K157</f>
        <v>3220857.3200000003</v>
      </c>
      <c r="L146" s="110">
        <f>L147+L148+L150+L153+L157</f>
        <v>5401259.21</v>
      </c>
      <c r="M146" s="86">
        <f t="shared" si="49"/>
        <v>167.69632036975793</v>
      </c>
      <c r="N146" s="110">
        <f>N147+N148+N150+N153+N157</f>
        <v>2180401.8899999997</v>
      </c>
    </row>
    <row r="147" spans="1:14" ht="25.5" x14ac:dyDescent="0.2">
      <c r="A147" s="129" t="s">
        <v>84</v>
      </c>
      <c r="B147" s="123" t="s">
        <v>85</v>
      </c>
      <c r="C147" s="112"/>
      <c r="D147" s="92"/>
      <c r="E147" s="91">
        <f t="shared" si="44"/>
        <v>0</v>
      </c>
      <c r="F147" s="113">
        <f>D147-C147</f>
        <v>0</v>
      </c>
      <c r="G147" s="215">
        <v>1180816.32</v>
      </c>
      <c r="H147" s="114">
        <v>1772667.53</v>
      </c>
      <c r="I147" s="91"/>
      <c r="J147" s="112"/>
      <c r="K147" s="90">
        <f t="shared" si="51"/>
        <v>1180816.32</v>
      </c>
      <c r="L147" s="90">
        <f t="shared" si="48"/>
        <v>1772667.53</v>
      </c>
      <c r="M147" s="91">
        <f t="shared" si="49"/>
        <v>150.12220782991886</v>
      </c>
      <c r="N147" s="92">
        <f t="shared" si="50"/>
        <v>591851.21</v>
      </c>
    </row>
    <row r="148" spans="1:14" s="2" customFormat="1" x14ac:dyDescent="0.2">
      <c r="A148" s="128" t="s">
        <v>86</v>
      </c>
      <c r="B148" s="121" t="s">
        <v>87</v>
      </c>
      <c r="C148" s="110">
        <f>C149</f>
        <v>0</v>
      </c>
      <c r="D148" s="110">
        <f>D149</f>
        <v>0</v>
      </c>
      <c r="E148" s="86">
        <f t="shared" si="44"/>
        <v>0</v>
      </c>
      <c r="F148" s="110">
        <f t="shared" ref="F148:G148" si="57">F149</f>
        <v>0</v>
      </c>
      <c r="G148" s="110">
        <f t="shared" si="57"/>
        <v>49950</v>
      </c>
      <c r="H148" s="110">
        <f>H149</f>
        <v>650912.38</v>
      </c>
      <c r="I148" s="86"/>
      <c r="J148" s="110"/>
      <c r="K148" s="110">
        <f>K149</f>
        <v>49950</v>
      </c>
      <c r="L148" s="110">
        <f>L149</f>
        <v>650912.38</v>
      </c>
      <c r="M148" s="86">
        <f t="shared" si="49"/>
        <v>1303.1278878878879</v>
      </c>
      <c r="N148" s="161">
        <f t="shared" si="50"/>
        <v>600962.38</v>
      </c>
    </row>
    <row r="149" spans="1:14" ht="25.5" x14ac:dyDescent="0.2">
      <c r="A149" s="129" t="s">
        <v>88</v>
      </c>
      <c r="B149" s="123" t="s">
        <v>89</v>
      </c>
      <c r="C149" s="112"/>
      <c r="D149" s="92"/>
      <c r="E149" s="91">
        <f t="shared" si="44"/>
        <v>0</v>
      </c>
      <c r="F149" s="113">
        <f>D149-C149</f>
        <v>0</v>
      </c>
      <c r="G149" s="215">
        <v>49950</v>
      </c>
      <c r="H149" s="114">
        <v>650912.38</v>
      </c>
      <c r="I149" s="91"/>
      <c r="J149" s="112"/>
      <c r="K149" s="90">
        <f t="shared" si="51"/>
        <v>49950</v>
      </c>
      <c r="L149" s="90">
        <f t="shared" si="48"/>
        <v>650912.38</v>
      </c>
      <c r="M149" s="91">
        <f t="shared" si="49"/>
        <v>1303.1278878878879</v>
      </c>
      <c r="N149" s="92">
        <f t="shared" si="50"/>
        <v>600962.38</v>
      </c>
    </row>
    <row r="150" spans="1:14" s="2" customFormat="1" x14ac:dyDescent="0.2">
      <c r="A150" s="128" t="s">
        <v>90</v>
      </c>
      <c r="B150" s="121" t="s">
        <v>91</v>
      </c>
      <c r="C150" s="110">
        <f>C152+C151</f>
        <v>0</v>
      </c>
      <c r="D150" s="110">
        <f>D152+D151</f>
        <v>0</v>
      </c>
      <c r="E150" s="86">
        <f t="shared" si="44"/>
        <v>0</v>
      </c>
      <c r="F150" s="110">
        <f t="shared" ref="F150:N150" si="58">F152+F151</f>
        <v>0</v>
      </c>
      <c r="G150" s="110">
        <f t="shared" si="58"/>
        <v>424491</v>
      </c>
      <c r="H150" s="110">
        <f t="shared" si="58"/>
        <v>1352079.3</v>
      </c>
      <c r="I150" s="86">
        <f t="shared" si="46"/>
        <v>318.51777776207268</v>
      </c>
      <c r="J150" s="110">
        <f>J152+J151</f>
        <v>927588.3</v>
      </c>
      <c r="K150" s="110">
        <f>K152+K151</f>
        <v>424491</v>
      </c>
      <c r="L150" s="110">
        <f>L152+L151</f>
        <v>1352079.3</v>
      </c>
      <c r="M150" s="86">
        <f t="shared" si="49"/>
        <v>318.51777776207268</v>
      </c>
      <c r="N150" s="110">
        <f t="shared" si="58"/>
        <v>927588.3</v>
      </c>
    </row>
    <row r="151" spans="1:14" ht="25.5" x14ac:dyDescent="0.2">
      <c r="A151" s="89" t="s">
        <v>92</v>
      </c>
      <c r="B151" s="127" t="s">
        <v>93</v>
      </c>
      <c r="C151" s="110"/>
      <c r="D151" s="92"/>
      <c r="E151" s="91">
        <f t="shared" si="44"/>
        <v>0</v>
      </c>
      <c r="F151" s="113">
        <f>D151-C151</f>
        <v>0</v>
      </c>
      <c r="G151" s="112"/>
      <c r="H151" s="113"/>
      <c r="I151" s="91"/>
      <c r="J151" s="112">
        <f t="shared" si="54"/>
        <v>0</v>
      </c>
      <c r="K151" s="90">
        <f t="shared" si="51"/>
        <v>0</v>
      </c>
      <c r="L151" s="90">
        <f t="shared" si="48"/>
        <v>0</v>
      </c>
      <c r="M151" s="91">
        <f t="shared" si="49"/>
        <v>0</v>
      </c>
      <c r="N151" s="92">
        <f t="shared" si="50"/>
        <v>0</v>
      </c>
    </row>
    <row r="152" spans="1:14" x14ac:dyDescent="0.2">
      <c r="A152" s="129" t="s">
        <v>94</v>
      </c>
      <c r="B152" s="123" t="s">
        <v>95</v>
      </c>
      <c r="C152" s="112"/>
      <c r="D152" s="92"/>
      <c r="E152" s="91">
        <f t="shared" si="44"/>
        <v>0</v>
      </c>
      <c r="F152" s="113">
        <f>D152-C152</f>
        <v>0</v>
      </c>
      <c r="G152" s="215">
        <v>424491</v>
      </c>
      <c r="H152" s="114">
        <v>1352079.3</v>
      </c>
      <c r="I152" s="91"/>
      <c r="J152" s="112">
        <f t="shared" si="54"/>
        <v>927588.3</v>
      </c>
      <c r="K152" s="90">
        <f t="shared" si="51"/>
        <v>424491</v>
      </c>
      <c r="L152" s="90">
        <f t="shared" si="48"/>
        <v>1352079.3</v>
      </c>
      <c r="M152" s="91">
        <f t="shared" si="49"/>
        <v>318.51777776207268</v>
      </c>
      <c r="N152" s="92">
        <f t="shared" si="50"/>
        <v>927588.3</v>
      </c>
    </row>
    <row r="153" spans="1:14" s="2" customFormat="1" x14ac:dyDescent="0.2">
      <c r="A153" s="128" t="s">
        <v>96</v>
      </c>
      <c r="B153" s="121" t="s">
        <v>97</v>
      </c>
      <c r="C153" s="110">
        <f>C154+C155+C156</f>
        <v>0</v>
      </c>
      <c r="D153" s="110">
        <f>D154+D155+D156</f>
        <v>0</v>
      </c>
      <c r="E153" s="86">
        <f t="shared" si="44"/>
        <v>0</v>
      </c>
      <c r="F153" s="110">
        <f t="shared" ref="F153:N153" si="59">F154+F155+F156</f>
        <v>0</v>
      </c>
      <c r="G153" s="110">
        <f t="shared" si="59"/>
        <v>1565600</v>
      </c>
      <c r="H153" s="110"/>
      <c r="I153" s="86"/>
      <c r="J153" s="110">
        <f>J154+J155+J156</f>
        <v>60000</v>
      </c>
      <c r="K153" s="110">
        <f>K154+K155+K156</f>
        <v>1565600</v>
      </c>
      <c r="L153" s="110">
        <f>L154+L155+L156</f>
        <v>1625600</v>
      </c>
      <c r="M153" s="86">
        <f t="shared" si="49"/>
        <v>103.83239652529382</v>
      </c>
      <c r="N153" s="110">
        <f t="shared" si="59"/>
        <v>60000</v>
      </c>
    </row>
    <row r="154" spans="1:14" ht="25.5" x14ac:dyDescent="0.2">
      <c r="A154" s="89" t="s">
        <v>98</v>
      </c>
      <c r="B154" s="127" t="s">
        <v>99</v>
      </c>
      <c r="C154" s="110"/>
      <c r="D154" s="92"/>
      <c r="E154" s="91">
        <f t="shared" si="44"/>
        <v>0</v>
      </c>
      <c r="F154" s="113">
        <f>D154-C154</f>
        <v>0</v>
      </c>
      <c r="G154" s="113"/>
      <c r="H154" s="113"/>
      <c r="I154" s="91"/>
      <c r="J154" s="112">
        <f t="shared" si="54"/>
        <v>0</v>
      </c>
      <c r="K154" s="90">
        <f t="shared" si="51"/>
        <v>0</v>
      </c>
      <c r="L154" s="90">
        <f t="shared" si="48"/>
        <v>0</v>
      </c>
      <c r="M154" s="91">
        <f t="shared" si="49"/>
        <v>0</v>
      </c>
      <c r="N154" s="92">
        <f t="shared" si="50"/>
        <v>0</v>
      </c>
    </row>
    <row r="155" spans="1:14" ht="25.5" x14ac:dyDescent="0.2">
      <c r="A155" s="129" t="s">
        <v>100</v>
      </c>
      <c r="B155" s="123" t="s">
        <v>101</v>
      </c>
      <c r="C155" s="112"/>
      <c r="D155" s="92"/>
      <c r="E155" s="91">
        <f t="shared" si="44"/>
        <v>0</v>
      </c>
      <c r="F155" s="113">
        <f>D155-C155</f>
        <v>0</v>
      </c>
      <c r="G155" s="215">
        <v>1565600</v>
      </c>
      <c r="H155" s="114">
        <v>1625600</v>
      </c>
      <c r="I155" s="91"/>
      <c r="J155" s="112">
        <f t="shared" si="54"/>
        <v>60000</v>
      </c>
      <c r="K155" s="90">
        <f t="shared" si="51"/>
        <v>1565600</v>
      </c>
      <c r="L155" s="90">
        <f t="shared" si="48"/>
        <v>1625600</v>
      </c>
      <c r="M155" s="91">
        <f t="shared" si="49"/>
        <v>103.83239652529382</v>
      </c>
      <c r="N155" s="92">
        <f t="shared" si="50"/>
        <v>60000</v>
      </c>
    </row>
    <row r="156" spans="1:14" ht="25.5" x14ac:dyDescent="0.2">
      <c r="A156" s="129" t="s">
        <v>102</v>
      </c>
      <c r="B156" s="130" t="s">
        <v>103</v>
      </c>
      <c r="C156" s="112"/>
      <c r="D156" s="92"/>
      <c r="E156" s="91">
        <f t="shared" si="44"/>
        <v>0</v>
      </c>
      <c r="F156" s="113">
        <f>D156-C156</f>
        <v>0</v>
      </c>
      <c r="G156" s="113"/>
      <c r="H156" s="113"/>
      <c r="I156" s="91">
        <f t="shared" si="46"/>
        <v>0</v>
      </c>
      <c r="J156" s="112">
        <f t="shared" si="54"/>
        <v>0</v>
      </c>
      <c r="K156" s="90">
        <f t="shared" si="51"/>
        <v>0</v>
      </c>
      <c r="L156" s="90">
        <f t="shared" si="48"/>
        <v>0</v>
      </c>
      <c r="M156" s="91">
        <f t="shared" si="49"/>
        <v>0</v>
      </c>
      <c r="N156" s="92">
        <f t="shared" si="50"/>
        <v>0</v>
      </c>
    </row>
    <row r="157" spans="1:14" s="2" customFormat="1" ht="25.5" x14ac:dyDescent="0.2">
      <c r="A157" s="128" t="s">
        <v>104</v>
      </c>
      <c r="B157" s="131" t="s">
        <v>105</v>
      </c>
      <c r="C157" s="110"/>
      <c r="D157" s="87"/>
      <c r="E157" s="86">
        <f t="shared" si="44"/>
        <v>0</v>
      </c>
      <c r="F157" s="111">
        <f>D157-C157</f>
        <v>0</v>
      </c>
      <c r="G157" s="111"/>
      <c r="H157" s="111"/>
      <c r="I157" s="86">
        <f t="shared" si="46"/>
        <v>0</v>
      </c>
      <c r="J157" s="112">
        <f t="shared" si="54"/>
        <v>0</v>
      </c>
      <c r="K157" s="85">
        <f t="shared" si="51"/>
        <v>0</v>
      </c>
      <c r="L157" s="85">
        <f t="shared" si="48"/>
        <v>0</v>
      </c>
      <c r="M157" s="86">
        <f t="shared" si="49"/>
        <v>0</v>
      </c>
      <c r="N157" s="92">
        <f t="shared" si="50"/>
        <v>0</v>
      </c>
    </row>
    <row r="158" spans="1:14" s="2" customFormat="1" x14ac:dyDescent="0.2">
      <c r="A158" s="128" t="s">
        <v>106</v>
      </c>
      <c r="B158" s="121" t="s">
        <v>107</v>
      </c>
      <c r="C158" s="110">
        <f>C159+C160</f>
        <v>0</v>
      </c>
      <c r="D158" s="110">
        <f>D159+D160</f>
        <v>0</v>
      </c>
      <c r="E158" s="86">
        <f t="shared" si="44"/>
        <v>0</v>
      </c>
      <c r="F158" s="110">
        <f t="shared" ref="F158:H158" si="60">F159+F160</f>
        <v>0</v>
      </c>
      <c r="G158" s="110">
        <f t="shared" si="60"/>
        <v>0</v>
      </c>
      <c r="H158" s="189">
        <f t="shared" si="60"/>
        <v>0</v>
      </c>
      <c r="I158" s="86">
        <f t="shared" si="46"/>
        <v>0</v>
      </c>
      <c r="J158" s="110">
        <f t="shared" si="54"/>
        <v>0</v>
      </c>
      <c r="K158" s="110">
        <f>K159+K160</f>
        <v>0</v>
      </c>
      <c r="L158" s="110">
        <f>L159+L160</f>
        <v>0</v>
      </c>
      <c r="M158" s="86">
        <f t="shared" si="49"/>
        <v>0</v>
      </c>
      <c r="N158" s="161">
        <f t="shared" si="50"/>
        <v>0</v>
      </c>
    </row>
    <row r="159" spans="1:14" ht="25.5" x14ac:dyDescent="0.2">
      <c r="A159" s="129" t="s">
        <v>108</v>
      </c>
      <c r="B159" s="123" t="s">
        <v>109</v>
      </c>
      <c r="C159" s="112"/>
      <c r="D159" s="92"/>
      <c r="E159" s="91">
        <f t="shared" si="44"/>
        <v>0</v>
      </c>
      <c r="F159" s="113">
        <f>D159-C159</f>
        <v>0</v>
      </c>
      <c r="G159" s="113"/>
      <c r="H159" s="188"/>
      <c r="I159" s="91">
        <f t="shared" si="46"/>
        <v>0</v>
      </c>
      <c r="J159" s="112">
        <f t="shared" si="54"/>
        <v>0</v>
      </c>
      <c r="K159" s="90">
        <f t="shared" si="51"/>
        <v>0</v>
      </c>
      <c r="L159" s="90">
        <f t="shared" si="48"/>
        <v>0</v>
      </c>
      <c r="M159" s="91">
        <f t="shared" si="49"/>
        <v>0</v>
      </c>
      <c r="N159" s="92">
        <f t="shared" si="50"/>
        <v>0</v>
      </c>
    </row>
    <row r="160" spans="1:14" ht="25.5" x14ac:dyDescent="0.2">
      <c r="A160" s="129" t="s">
        <v>110</v>
      </c>
      <c r="B160" s="123" t="s">
        <v>111</v>
      </c>
      <c r="C160" s="113"/>
      <c r="D160" s="113"/>
      <c r="E160" s="91">
        <f t="shared" si="44"/>
        <v>0</v>
      </c>
      <c r="F160" s="113">
        <f>D160-C160</f>
        <v>0</v>
      </c>
      <c r="G160" s="113"/>
      <c r="H160" s="188"/>
      <c r="I160" s="91">
        <f t="shared" si="46"/>
        <v>0</v>
      </c>
      <c r="J160" s="112">
        <f t="shared" si="54"/>
        <v>0</v>
      </c>
      <c r="K160" s="90">
        <f t="shared" si="51"/>
        <v>0</v>
      </c>
      <c r="L160" s="90">
        <f t="shared" si="48"/>
        <v>0</v>
      </c>
      <c r="M160" s="91">
        <f t="shared" si="49"/>
        <v>0</v>
      </c>
      <c r="N160" s="92">
        <f t="shared" si="50"/>
        <v>0</v>
      </c>
    </row>
    <row r="161" spans="1:14" s="2" customFormat="1" x14ac:dyDescent="0.2">
      <c r="A161" s="175"/>
      <c r="B161" s="176" t="s">
        <v>112</v>
      </c>
      <c r="C161" s="158">
        <f>C162+C165</f>
        <v>0</v>
      </c>
      <c r="D161" s="158">
        <f>D162+D165</f>
        <v>0</v>
      </c>
      <c r="E161" s="139">
        <f t="shared" si="44"/>
        <v>0</v>
      </c>
      <c r="F161" s="158">
        <f t="shared" ref="F161:N161" si="61">F162+F165</f>
        <v>0</v>
      </c>
      <c r="G161" s="158">
        <f t="shared" si="61"/>
        <v>0</v>
      </c>
      <c r="H161" s="158">
        <f t="shared" si="61"/>
        <v>0</v>
      </c>
      <c r="I161" s="139">
        <f t="shared" si="46"/>
        <v>0</v>
      </c>
      <c r="J161" s="158">
        <f>J162+J165</f>
        <v>0</v>
      </c>
      <c r="K161" s="158">
        <f>K162+K165</f>
        <v>0</v>
      </c>
      <c r="L161" s="158">
        <f>L162+L165</f>
        <v>0</v>
      </c>
      <c r="M161" s="139">
        <f t="shared" si="49"/>
        <v>0</v>
      </c>
      <c r="N161" s="158">
        <f t="shared" si="61"/>
        <v>0</v>
      </c>
    </row>
    <row r="162" spans="1:14" ht="64.150000000000006" customHeight="1" x14ac:dyDescent="0.2">
      <c r="A162" s="122" t="s">
        <v>113</v>
      </c>
      <c r="B162" s="132" t="s">
        <v>114</v>
      </c>
      <c r="C162" s="112"/>
      <c r="D162" s="112"/>
      <c r="E162" s="91">
        <f t="shared" si="44"/>
        <v>0</v>
      </c>
      <c r="F162" s="113">
        <f t="shared" ref="F162:F167" si="62">D162-C162</f>
        <v>0</v>
      </c>
      <c r="G162" s="113">
        <f>G163+G164</f>
        <v>0</v>
      </c>
      <c r="H162" s="113">
        <f>H163+H164</f>
        <v>0</v>
      </c>
      <c r="I162" s="91">
        <f t="shared" si="46"/>
        <v>0</v>
      </c>
      <c r="J162" s="112">
        <f t="shared" si="54"/>
        <v>0</v>
      </c>
      <c r="K162" s="90">
        <f t="shared" si="51"/>
        <v>0</v>
      </c>
      <c r="L162" s="90">
        <f t="shared" si="48"/>
        <v>0</v>
      </c>
      <c r="M162" s="91">
        <f t="shared" si="49"/>
        <v>0</v>
      </c>
      <c r="N162" s="92">
        <f t="shared" si="50"/>
        <v>0</v>
      </c>
    </row>
    <row r="163" spans="1:14" ht="62.45" customHeight="1" x14ac:dyDescent="0.2">
      <c r="A163" s="122" t="s">
        <v>115</v>
      </c>
      <c r="B163" s="133" t="s">
        <v>8</v>
      </c>
      <c r="C163" s="112"/>
      <c r="D163" s="134"/>
      <c r="E163" s="91">
        <f t="shared" si="44"/>
        <v>0</v>
      </c>
      <c r="F163" s="113">
        <f t="shared" si="62"/>
        <v>0</v>
      </c>
      <c r="G163" s="112"/>
      <c r="H163" s="135"/>
      <c r="I163" s="91">
        <f t="shared" si="46"/>
        <v>0</v>
      </c>
      <c r="J163" s="112">
        <f t="shared" si="54"/>
        <v>0</v>
      </c>
      <c r="K163" s="90">
        <f t="shared" si="51"/>
        <v>0</v>
      </c>
      <c r="L163" s="90">
        <f t="shared" si="48"/>
        <v>0</v>
      </c>
      <c r="M163" s="91">
        <f t="shared" si="49"/>
        <v>0</v>
      </c>
      <c r="N163" s="92">
        <f t="shared" si="50"/>
        <v>0</v>
      </c>
    </row>
    <row r="164" spans="1:14" ht="61.15" customHeight="1" x14ac:dyDescent="0.2">
      <c r="A164" s="122" t="s">
        <v>116</v>
      </c>
      <c r="B164" s="133" t="s">
        <v>117</v>
      </c>
      <c r="C164" s="112"/>
      <c r="D164" s="92"/>
      <c r="E164" s="91">
        <f t="shared" si="44"/>
        <v>0</v>
      </c>
      <c r="F164" s="113">
        <f t="shared" si="62"/>
        <v>0</v>
      </c>
      <c r="G164" s="112"/>
      <c r="H164" s="136"/>
      <c r="I164" s="91">
        <f t="shared" si="46"/>
        <v>0</v>
      </c>
      <c r="J164" s="112">
        <f t="shared" si="54"/>
        <v>0</v>
      </c>
      <c r="K164" s="90">
        <f t="shared" si="51"/>
        <v>0</v>
      </c>
      <c r="L164" s="90">
        <f t="shared" si="48"/>
        <v>0</v>
      </c>
      <c r="M164" s="91">
        <f t="shared" si="49"/>
        <v>0</v>
      </c>
      <c r="N164" s="92">
        <f t="shared" si="50"/>
        <v>0</v>
      </c>
    </row>
    <row r="165" spans="1:14" ht="45.6" customHeight="1" x14ac:dyDescent="0.2">
      <c r="A165" s="122" t="s">
        <v>118</v>
      </c>
      <c r="B165" s="132" t="s">
        <v>119</v>
      </c>
      <c r="C165" s="112"/>
      <c r="D165" s="112"/>
      <c r="E165" s="91">
        <f t="shared" si="44"/>
        <v>0</v>
      </c>
      <c r="F165" s="113">
        <f t="shared" si="62"/>
        <v>0</v>
      </c>
      <c r="G165" s="113"/>
      <c r="H165" s="113"/>
      <c r="I165" s="91">
        <f t="shared" si="46"/>
        <v>0</v>
      </c>
      <c r="J165" s="112">
        <f t="shared" si="54"/>
        <v>0</v>
      </c>
      <c r="K165" s="90">
        <f t="shared" si="51"/>
        <v>0</v>
      </c>
      <c r="L165" s="90">
        <f t="shared" si="48"/>
        <v>0</v>
      </c>
      <c r="M165" s="91">
        <f t="shared" si="49"/>
        <v>0</v>
      </c>
      <c r="N165" s="92">
        <f t="shared" si="50"/>
        <v>0</v>
      </c>
    </row>
    <row r="166" spans="1:14" ht="52.15" customHeight="1" x14ac:dyDescent="0.2">
      <c r="A166" s="122" t="s">
        <v>120</v>
      </c>
      <c r="B166" s="133" t="s">
        <v>9</v>
      </c>
      <c r="C166" s="137"/>
      <c r="D166" s="113"/>
      <c r="E166" s="91">
        <f t="shared" si="44"/>
        <v>0</v>
      </c>
      <c r="F166" s="113">
        <f t="shared" si="62"/>
        <v>0</v>
      </c>
      <c r="G166" s="213">
        <v>-4885</v>
      </c>
      <c r="H166" s="135">
        <v>-4885</v>
      </c>
      <c r="I166" s="91">
        <f t="shared" si="46"/>
        <v>100</v>
      </c>
      <c r="J166" s="112">
        <f t="shared" si="54"/>
        <v>0</v>
      </c>
      <c r="K166" s="90">
        <f t="shared" si="51"/>
        <v>-4885</v>
      </c>
      <c r="L166" s="90">
        <f t="shared" si="48"/>
        <v>-4885</v>
      </c>
      <c r="M166" s="91">
        <f t="shared" si="49"/>
        <v>100</v>
      </c>
      <c r="N166" s="92">
        <f t="shared" si="50"/>
        <v>0</v>
      </c>
    </row>
    <row r="167" spans="1:14" ht="38.25" x14ac:dyDescent="0.2">
      <c r="A167" s="122" t="s">
        <v>121</v>
      </c>
      <c r="B167" s="133" t="s">
        <v>10</v>
      </c>
      <c r="C167" s="112"/>
      <c r="D167" s="92"/>
      <c r="E167" s="91">
        <f t="shared" si="44"/>
        <v>0</v>
      </c>
      <c r="F167" s="113">
        <f t="shared" si="62"/>
        <v>0</v>
      </c>
      <c r="G167" s="112"/>
      <c r="H167" s="136"/>
      <c r="I167" s="91">
        <f t="shared" si="46"/>
        <v>0</v>
      </c>
      <c r="J167" s="112">
        <f t="shared" si="54"/>
        <v>0</v>
      </c>
      <c r="K167" s="90">
        <f t="shared" si="51"/>
        <v>0</v>
      </c>
      <c r="L167" s="90">
        <f t="shared" si="48"/>
        <v>0</v>
      </c>
      <c r="M167" s="91">
        <f t="shared" si="49"/>
        <v>0</v>
      </c>
      <c r="N167" s="92">
        <f t="shared" si="50"/>
        <v>0</v>
      </c>
    </row>
    <row r="168" spans="1:14" s="2" customFormat="1" ht="38.25" x14ac:dyDescent="0.2">
      <c r="A168" s="119">
        <v>4000</v>
      </c>
      <c r="B168" s="138" t="s">
        <v>122</v>
      </c>
      <c r="C168" s="120">
        <f>C169</f>
        <v>0</v>
      </c>
      <c r="D168" s="120">
        <f>D169</f>
        <v>0</v>
      </c>
      <c r="E168" s="108">
        <f t="shared" si="44"/>
        <v>0</v>
      </c>
      <c r="F168" s="120">
        <f t="shared" ref="F168:N168" si="63">F169</f>
        <v>0</v>
      </c>
      <c r="G168" s="120">
        <f t="shared" si="63"/>
        <v>-4885</v>
      </c>
      <c r="H168" s="120">
        <f t="shared" si="63"/>
        <v>-4885</v>
      </c>
      <c r="I168" s="108">
        <f t="shared" si="46"/>
        <v>100</v>
      </c>
      <c r="J168" s="120">
        <f>J169</f>
        <v>0</v>
      </c>
      <c r="K168" s="120">
        <f>K169</f>
        <v>-4885</v>
      </c>
      <c r="L168" s="120">
        <f>L169</f>
        <v>-4885</v>
      </c>
      <c r="M168" s="139">
        <f t="shared" si="49"/>
        <v>100</v>
      </c>
      <c r="N168" s="120">
        <f t="shared" si="63"/>
        <v>0</v>
      </c>
    </row>
    <row r="169" spans="1:14" x14ac:dyDescent="0.2">
      <c r="A169" s="89">
        <v>4100</v>
      </c>
      <c r="B169" s="127" t="s">
        <v>123</v>
      </c>
      <c r="C169" s="112"/>
      <c r="D169" s="112"/>
      <c r="E169" s="91">
        <f t="shared" si="44"/>
        <v>0</v>
      </c>
      <c r="F169" s="113">
        <f>D169-C169</f>
        <v>0</v>
      </c>
      <c r="G169" s="113">
        <f>G170+G172</f>
        <v>-4885</v>
      </c>
      <c r="H169" s="113">
        <f>H170+H172</f>
        <v>-4885</v>
      </c>
      <c r="I169" s="91">
        <f t="shared" si="46"/>
        <v>100</v>
      </c>
      <c r="J169" s="112">
        <f t="shared" si="54"/>
        <v>0</v>
      </c>
      <c r="K169" s="90">
        <f t="shared" si="51"/>
        <v>-4885</v>
      </c>
      <c r="L169" s="90">
        <f t="shared" si="48"/>
        <v>-4885</v>
      </c>
      <c r="M169" s="91">
        <f t="shared" si="49"/>
        <v>100</v>
      </c>
      <c r="N169" s="92">
        <f t="shared" si="50"/>
        <v>0</v>
      </c>
    </row>
    <row r="170" spans="1:14" x14ac:dyDescent="0.2">
      <c r="A170" s="89">
        <v>4110</v>
      </c>
      <c r="B170" s="127" t="s">
        <v>124</v>
      </c>
      <c r="C170" s="112"/>
      <c r="D170" s="112"/>
      <c r="E170" s="91">
        <f t="shared" si="44"/>
        <v>0</v>
      </c>
      <c r="F170" s="113">
        <f>D170-C170</f>
        <v>0</v>
      </c>
      <c r="G170" s="113">
        <f>G171</f>
        <v>-4885</v>
      </c>
      <c r="H170" s="113">
        <f>H171</f>
        <v>-4885</v>
      </c>
      <c r="I170" s="91">
        <f t="shared" si="46"/>
        <v>100</v>
      </c>
      <c r="J170" s="112">
        <f t="shared" si="54"/>
        <v>0</v>
      </c>
      <c r="K170" s="90">
        <f t="shared" si="51"/>
        <v>-4885</v>
      </c>
      <c r="L170" s="90">
        <f t="shared" si="48"/>
        <v>-4885</v>
      </c>
      <c r="M170" s="91">
        <f t="shared" si="49"/>
        <v>100</v>
      </c>
      <c r="N170" s="92">
        <f t="shared" si="50"/>
        <v>0</v>
      </c>
    </row>
    <row r="171" spans="1:14" x14ac:dyDescent="0.2">
      <c r="A171" s="89">
        <v>4113</v>
      </c>
      <c r="B171" s="127" t="s">
        <v>125</v>
      </c>
      <c r="C171" s="112"/>
      <c r="D171" s="112"/>
      <c r="E171" s="91">
        <f t="shared" si="44"/>
        <v>0</v>
      </c>
      <c r="F171" s="113">
        <f>D171-C171</f>
        <v>0</v>
      </c>
      <c r="G171" s="215">
        <f>G163+G166</f>
        <v>-4885</v>
      </c>
      <c r="H171" s="113">
        <f>H163+H166</f>
        <v>-4885</v>
      </c>
      <c r="I171" s="91">
        <f t="shared" si="46"/>
        <v>100</v>
      </c>
      <c r="J171" s="112">
        <f t="shared" si="54"/>
        <v>0</v>
      </c>
      <c r="K171" s="90">
        <f t="shared" si="51"/>
        <v>-4885</v>
      </c>
      <c r="L171" s="90">
        <f t="shared" si="48"/>
        <v>-4885</v>
      </c>
      <c r="M171" s="91">
        <f t="shared" si="49"/>
        <v>100</v>
      </c>
      <c r="N171" s="92">
        <f t="shared" si="50"/>
        <v>0</v>
      </c>
    </row>
    <row r="172" spans="1:14" x14ac:dyDescent="0.2">
      <c r="A172" s="89">
        <v>4120</v>
      </c>
      <c r="B172" s="127" t="s">
        <v>126</v>
      </c>
      <c r="C172" s="92"/>
      <c r="D172" s="92"/>
      <c r="E172" s="91">
        <f t="shared" si="44"/>
        <v>0</v>
      </c>
      <c r="F172" s="113">
        <f>D172-C172</f>
        <v>0</v>
      </c>
      <c r="G172" s="113">
        <f>G173</f>
        <v>0</v>
      </c>
      <c r="H172" s="113">
        <f>H173</f>
        <v>0</v>
      </c>
      <c r="I172" s="91">
        <f t="shared" si="46"/>
        <v>0</v>
      </c>
      <c r="J172" s="112">
        <f t="shared" si="54"/>
        <v>0</v>
      </c>
      <c r="K172" s="90">
        <f t="shared" si="51"/>
        <v>0</v>
      </c>
      <c r="L172" s="90">
        <f t="shared" si="48"/>
        <v>0</v>
      </c>
      <c r="M172" s="91">
        <f t="shared" si="49"/>
        <v>0</v>
      </c>
      <c r="N172" s="92">
        <f t="shared" si="50"/>
        <v>0</v>
      </c>
    </row>
    <row r="173" spans="1:14" x14ac:dyDescent="0.2">
      <c r="A173" s="89">
        <v>4123</v>
      </c>
      <c r="B173" s="127" t="s">
        <v>127</v>
      </c>
      <c r="C173" s="92"/>
      <c r="D173" s="92"/>
      <c r="E173" s="91">
        <f t="shared" si="44"/>
        <v>0</v>
      </c>
      <c r="F173" s="113">
        <f>D173-C173</f>
        <v>0</v>
      </c>
      <c r="G173" s="113">
        <f>G164+G167</f>
        <v>0</v>
      </c>
      <c r="H173" s="113">
        <f>H164+H167</f>
        <v>0</v>
      </c>
      <c r="I173" s="91">
        <f t="shared" si="46"/>
        <v>0</v>
      </c>
      <c r="J173" s="112">
        <f t="shared" si="54"/>
        <v>0</v>
      </c>
      <c r="K173" s="90">
        <f t="shared" si="51"/>
        <v>0</v>
      </c>
      <c r="L173" s="90">
        <f t="shared" si="48"/>
        <v>0</v>
      </c>
      <c r="M173" s="91">
        <f t="shared" si="49"/>
        <v>0</v>
      </c>
      <c r="N173" s="92">
        <f t="shared" si="50"/>
        <v>0</v>
      </c>
    </row>
    <row r="174" spans="1:14" s="2" customFormat="1" ht="25.5" x14ac:dyDescent="0.2">
      <c r="A174" s="105"/>
      <c r="B174" s="140" t="s">
        <v>128</v>
      </c>
      <c r="C174" s="120">
        <f>C6-C115-C161</f>
        <v>42391470.610000014</v>
      </c>
      <c r="D174" s="120">
        <f>D6-D115-D161</f>
        <v>47788597.43</v>
      </c>
      <c r="E174" s="108">
        <f t="shared" si="44"/>
        <v>112.73163384600021</v>
      </c>
      <c r="F174" s="120">
        <f>G6-G115-G161</f>
        <v>12298006.74</v>
      </c>
      <c r="G174" s="120">
        <f>G6-G115-G161</f>
        <v>12298006.74</v>
      </c>
      <c r="H174" s="120">
        <f>H6-H115-H161</f>
        <v>8165790.5199999996</v>
      </c>
      <c r="I174" s="108">
        <f t="shared" si="46"/>
        <v>66.399301062669608</v>
      </c>
      <c r="J174" s="120">
        <f>J6-J54-J161</f>
        <v>-3074827.6300000008</v>
      </c>
      <c r="K174" s="120">
        <f>C174+G174</f>
        <v>54689477.350000016</v>
      </c>
      <c r="L174" s="120">
        <f>D174+H174</f>
        <v>55954387.950000003</v>
      </c>
      <c r="M174" s="108">
        <f t="shared" si="49"/>
        <v>102.31289575489055</v>
      </c>
      <c r="N174" s="120">
        <f>N6-N115-N161</f>
        <v>-360689.40000000224</v>
      </c>
    </row>
    <row r="175" spans="1:14" s="2" customFormat="1" x14ac:dyDescent="0.2">
      <c r="A175" s="192" t="s">
        <v>6</v>
      </c>
      <c r="B175" s="104" t="s">
        <v>134</v>
      </c>
      <c r="C175" s="87"/>
      <c r="D175" s="193"/>
      <c r="E175" s="91">
        <f t="shared" si="44"/>
        <v>0</v>
      </c>
      <c r="F175" s="113">
        <f t="shared" ref="F175:F181" si="64">D175-C175</f>
        <v>0</v>
      </c>
      <c r="G175" s="87"/>
      <c r="H175" s="87"/>
      <c r="I175" s="86"/>
      <c r="J175" s="87"/>
      <c r="K175" s="90">
        <f>C175+G175</f>
        <v>0</v>
      </c>
      <c r="L175" s="90">
        <f>D175+H175</f>
        <v>0</v>
      </c>
      <c r="M175" s="86"/>
      <c r="N175" s="92">
        <f t="shared" si="50"/>
        <v>0</v>
      </c>
    </row>
    <row r="176" spans="1:14" ht="25.5" x14ac:dyDescent="0.2">
      <c r="A176" s="122">
        <v>601110</v>
      </c>
      <c r="B176" s="142" t="s">
        <v>15</v>
      </c>
      <c r="C176" s="112"/>
      <c r="D176" s="141"/>
      <c r="E176" s="91">
        <f t="shared" si="44"/>
        <v>0</v>
      </c>
      <c r="F176" s="113">
        <f t="shared" si="64"/>
        <v>0</v>
      </c>
      <c r="G176" s="143"/>
      <c r="H176" s="141"/>
      <c r="I176" s="91">
        <f t="shared" si="46"/>
        <v>0</v>
      </c>
      <c r="J176" s="112">
        <f t="shared" si="54"/>
        <v>0</v>
      </c>
      <c r="K176" s="90">
        <f t="shared" si="51"/>
        <v>0</v>
      </c>
      <c r="L176" s="90">
        <f t="shared" si="48"/>
        <v>0</v>
      </c>
      <c r="M176" s="91">
        <f t="shared" si="49"/>
        <v>0</v>
      </c>
      <c r="N176" s="92">
        <f t="shared" si="50"/>
        <v>0</v>
      </c>
    </row>
    <row r="177" spans="1:14" ht="25.5" x14ac:dyDescent="0.2">
      <c r="A177" s="122">
        <v>601200</v>
      </c>
      <c r="B177" s="142" t="s">
        <v>16</v>
      </c>
      <c r="C177" s="112"/>
      <c r="D177" s="141"/>
      <c r="E177" s="91">
        <f t="shared" si="44"/>
        <v>0</v>
      </c>
      <c r="F177" s="113">
        <f t="shared" si="64"/>
        <v>0</v>
      </c>
      <c r="G177" s="143"/>
      <c r="H177" s="141"/>
      <c r="I177" s="91">
        <f t="shared" si="46"/>
        <v>0</v>
      </c>
      <c r="J177" s="112">
        <f t="shared" si="54"/>
        <v>0</v>
      </c>
      <c r="K177" s="90">
        <f t="shared" si="51"/>
        <v>0</v>
      </c>
      <c r="L177" s="90">
        <f t="shared" si="48"/>
        <v>0</v>
      </c>
      <c r="M177" s="91">
        <f t="shared" si="49"/>
        <v>0</v>
      </c>
      <c r="N177" s="92">
        <f t="shared" si="50"/>
        <v>0</v>
      </c>
    </row>
    <row r="178" spans="1:14" x14ac:dyDescent="0.2">
      <c r="A178" s="122">
        <v>602100</v>
      </c>
      <c r="B178" s="127" t="s">
        <v>18</v>
      </c>
      <c r="C178" s="216">
        <v>3732395.79</v>
      </c>
      <c r="D178" s="81">
        <v>3732395.79</v>
      </c>
      <c r="E178" s="91">
        <f t="shared" si="44"/>
        <v>100</v>
      </c>
      <c r="F178" s="113">
        <f t="shared" si="64"/>
        <v>0</v>
      </c>
      <c r="G178" s="112">
        <v>371230.78</v>
      </c>
      <c r="H178" s="81">
        <v>371230.78</v>
      </c>
      <c r="I178" s="91">
        <f t="shared" si="46"/>
        <v>100</v>
      </c>
      <c r="J178" s="112">
        <f t="shared" si="54"/>
        <v>0</v>
      </c>
      <c r="K178" s="90">
        <f t="shared" si="51"/>
        <v>4103626.5700000003</v>
      </c>
      <c r="L178" s="90">
        <f t="shared" si="48"/>
        <v>4103626.5700000003</v>
      </c>
      <c r="M178" s="91">
        <f t="shared" si="49"/>
        <v>100</v>
      </c>
      <c r="N178" s="92">
        <f t="shared" si="50"/>
        <v>0</v>
      </c>
    </row>
    <row r="179" spans="1:14" x14ac:dyDescent="0.2">
      <c r="A179" s="122">
        <v>602200</v>
      </c>
      <c r="B179" s="127" t="s">
        <v>129</v>
      </c>
      <c r="C179" s="216">
        <v>4345785.53</v>
      </c>
      <c r="D179" s="81">
        <v>4345785.53</v>
      </c>
      <c r="E179" s="91">
        <f t="shared" si="44"/>
        <v>100</v>
      </c>
      <c r="F179" s="113">
        <f t="shared" si="64"/>
        <v>0</v>
      </c>
      <c r="G179" s="112">
        <v>386495.31</v>
      </c>
      <c r="H179" s="81">
        <v>386495.31</v>
      </c>
      <c r="I179" s="91">
        <f t="shared" si="46"/>
        <v>100</v>
      </c>
      <c r="J179" s="112">
        <f t="shared" si="54"/>
        <v>0</v>
      </c>
      <c r="K179" s="90">
        <f t="shared" si="51"/>
        <v>4732280.84</v>
      </c>
      <c r="L179" s="90">
        <f t="shared" si="48"/>
        <v>4732280.84</v>
      </c>
      <c r="M179" s="91">
        <f t="shared" si="49"/>
        <v>100</v>
      </c>
      <c r="N179" s="92">
        <f t="shared" si="50"/>
        <v>0</v>
      </c>
    </row>
    <row r="180" spans="1:14" ht="38.25" x14ac:dyDescent="0.2">
      <c r="A180" s="122">
        <v>602400</v>
      </c>
      <c r="B180" s="127" t="s">
        <v>130</v>
      </c>
      <c r="C180" s="217">
        <v>1030833.54</v>
      </c>
      <c r="D180" s="141">
        <v>-2143553.42</v>
      </c>
      <c r="E180" s="91">
        <f t="shared" si="44"/>
        <v>-207.94370156019562</v>
      </c>
      <c r="F180" s="113">
        <f t="shared" si="64"/>
        <v>-3174386.96</v>
      </c>
      <c r="G180" s="112">
        <v>1030833.54</v>
      </c>
      <c r="H180" s="141">
        <v>2143553.42</v>
      </c>
      <c r="I180" s="91">
        <f t="shared" si="46"/>
        <v>207.94370156019562</v>
      </c>
      <c r="J180" s="112">
        <f t="shared" si="54"/>
        <v>1112719.8799999999</v>
      </c>
      <c r="K180" s="90">
        <f t="shared" si="51"/>
        <v>2061667.08</v>
      </c>
      <c r="L180" s="90">
        <f t="shared" si="48"/>
        <v>0</v>
      </c>
      <c r="M180" s="91">
        <f t="shared" si="49"/>
        <v>0</v>
      </c>
      <c r="N180" s="92">
        <f t="shared" si="50"/>
        <v>-2061667.08</v>
      </c>
    </row>
    <row r="181" spans="1:14" x14ac:dyDescent="0.2">
      <c r="A181" s="122">
        <v>602304</v>
      </c>
      <c r="B181" s="127" t="s">
        <v>131</v>
      </c>
      <c r="C181" s="218">
        <v>-377439.41</v>
      </c>
      <c r="D181" s="144">
        <v>-377439.41</v>
      </c>
      <c r="E181" s="91">
        <f t="shared" si="44"/>
        <v>100</v>
      </c>
      <c r="F181" s="113">
        <f t="shared" si="64"/>
        <v>0</v>
      </c>
      <c r="G181" s="112"/>
      <c r="H181" s="141"/>
      <c r="I181" s="91">
        <f t="shared" si="46"/>
        <v>0</v>
      </c>
      <c r="J181" s="112">
        <f t="shared" si="54"/>
        <v>0</v>
      </c>
      <c r="K181" s="90">
        <f t="shared" si="51"/>
        <v>-377439.41</v>
      </c>
      <c r="L181" s="90">
        <f t="shared" si="48"/>
        <v>-377439.41</v>
      </c>
      <c r="M181" s="91">
        <f t="shared" si="49"/>
        <v>100</v>
      </c>
      <c r="N181" s="92">
        <f t="shared" si="50"/>
        <v>0</v>
      </c>
    </row>
  </sheetData>
  <mergeCells count="20">
    <mergeCell ref="P23:Q23"/>
    <mergeCell ref="A1:M1"/>
    <mergeCell ref="C4:C5"/>
    <mergeCell ref="D4:D5"/>
    <mergeCell ref="E4:E5"/>
    <mergeCell ref="G4:G5"/>
    <mergeCell ref="F4:F5"/>
    <mergeCell ref="C3:F3"/>
    <mergeCell ref="G3:J3"/>
    <mergeCell ref="A3:A5"/>
    <mergeCell ref="B3:B5"/>
    <mergeCell ref="H4:H5"/>
    <mergeCell ref="I4:I5"/>
    <mergeCell ref="K3:N3"/>
    <mergeCell ref="N4:N5"/>
    <mergeCell ref="K4:K5"/>
    <mergeCell ref="L4:L5"/>
    <mergeCell ref="M4:M5"/>
    <mergeCell ref="J4:J5"/>
    <mergeCell ref="P22:Q22"/>
  </mergeCells>
  <phoneticPr fontId="0" type="noConversion"/>
  <conditionalFormatting sqref="A27:A28">
    <cfRule type="expression" dxfId="15" priority="25" stopIfTrue="1">
      <formula>XFC27=1</formula>
    </cfRule>
  </conditionalFormatting>
  <conditionalFormatting sqref="A31">
    <cfRule type="expression" dxfId="14" priority="22" stopIfTrue="1">
      <formula>XFC31=1</formula>
    </cfRule>
  </conditionalFormatting>
  <conditionalFormatting sqref="A70">
    <cfRule type="expression" dxfId="13" priority="21" stopIfTrue="1">
      <formula>XFC70=1</formula>
    </cfRule>
  </conditionalFormatting>
  <conditionalFormatting sqref="A80:A83">
    <cfRule type="expression" dxfId="12" priority="12" stopIfTrue="1">
      <formula>XFC80=1</formula>
    </cfRule>
  </conditionalFormatting>
  <conditionalFormatting sqref="A111:A112">
    <cfRule type="expression" dxfId="11" priority="19" stopIfTrue="1">
      <formula>XFC111=1</formula>
    </cfRule>
  </conditionalFormatting>
  <conditionalFormatting sqref="B27:B28">
    <cfRule type="expression" dxfId="10" priority="26" stopIfTrue="1">
      <formula>XFC27=1</formula>
    </cfRule>
  </conditionalFormatting>
  <conditionalFormatting sqref="B31">
    <cfRule type="expression" dxfId="9" priority="23" stopIfTrue="1">
      <formula>XFC31=1</formula>
    </cfRule>
  </conditionalFormatting>
  <conditionalFormatting sqref="B47">
    <cfRule type="expression" dxfId="8" priority="27" stopIfTrue="1">
      <formula>XFD47=1</formula>
    </cfRule>
  </conditionalFormatting>
  <conditionalFormatting sqref="B70">
    <cfRule type="expression" dxfId="7" priority="20" stopIfTrue="1">
      <formula>XFC70=1</formula>
    </cfRule>
  </conditionalFormatting>
  <conditionalFormatting sqref="B80:B83">
    <cfRule type="expression" dxfId="6" priority="11" stopIfTrue="1">
      <formula>XFC80=1</formula>
    </cfRule>
  </conditionalFormatting>
  <conditionalFormatting sqref="B111:B112">
    <cfRule type="expression" dxfId="5" priority="18" stopIfTrue="1">
      <formula>XFC111=1</formula>
    </cfRule>
  </conditionalFormatting>
  <conditionalFormatting sqref="C27:C28">
    <cfRule type="expression" dxfId="4" priority="6" stopIfTrue="1">
      <formula>XET27=1</formula>
    </cfRule>
  </conditionalFormatting>
  <conditionalFormatting sqref="D10:D13">
    <cfRule type="expression" dxfId="3" priority="4" stopIfTrue="1">
      <formula>XFB10=1</formula>
    </cfRule>
  </conditionalFormatting>
  <conditionalFormatting sqref="D16:D17">
    <cfRule type="expression" dxfId="2" priority="3" stopIfTrue="1">
      <formula>XFB16=1</formula>
    </cfRule>
  </conditionalFormatting>
  <conditionalFormatting sqref="D27:D28">
    <cfRule type="expression" dxfId="1" priority="2" stopIfTrue="1">
      <formula>XFB27=1</formula>
    </cfRule>
  </conditionalFormatting>
  <conditionalFormatting sqref="D31:D33">
    <cfRule type="expression" dxfId="0" priority="1" stopIfTrue="1">
      <formula>XFB31=1</formula>
    </cfRule>
  </conditionalFormatting>
  <pageMargins left="3.937007874015748E-2" right="3.937007874015748E-2" top="0.78740157480314965" bottom="0.23622047244094491" header="0" footer="0"/>
  <pageSetup paperSize="9" scale="65" orientation="landscape" r:id="rId1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4"/>
  </sheetPr>
  <dimension ref="A1:G16"/>
  <sheetViews>
    <sheetView showGridLines="0" showZeros="0" zoomScale="95" zoomScaleNormal="95" zoomScaleSheetLayoutView="90" workbookViewId="0">
      <selection activeCell="G16" sqref="G16"/>
    </sheetView>
  </sheetViews>
  <sheetFormatPr defaultColWidth="9.140625" defaultRowHeight="12.75" x14ac:dyDescent="0.2"/>
  <cols>
    <col min="1" max="1" width="5.42578125" style="42" customWidth="1"/>
    <col min="2" max="2" width="53.7109375" style="43" customWidth="1"/>
    <col min="3" max="3" width="16.85546875" style="43" customWidth="1"/>
    <col min="4" max="5" width="18.85546875" style="36" customWidth="1"/>
    <col min="6" max="6" width="20.5703125" style="36" customWidth="1"/>
    <col min="7" max="7" width="17.42578125" style="36" customWidth="1"/>
    <col min="8" max="65" width="18.7109375" style="36" customWidth="1"/>
    <col min="66" max="16384" width="9.140625" style="36"/>
  </cols>
  <sheetData>
    <row r="1" spans="1:7" ht="66.599999999999994" customHeight="1" x14ac:dyDescent="0.2">
      <c r="A1" s="410" t="s">
        <v>334</v>
      </c>
      <c r="B1" s="410"/>
      <c r="C1" s="410"/>
      <c r="D1" s="410"/>
      <c r="E1" s="410"/>
      <c r="F1" s="410"/>
      <c r="G1" s="410"/>
    </row>
    <row r="2" spans="1:7" ht="15.6" customHeight="1" x14ac:dyDescent="0.2">
      <c r="A2" s="37"/>
      <c r="B2" s="38"/>
      <c r="C2" s="38"/>
    </row>
    <row r="3" spans="1:7" ht="18.75" x14ac:dyDescent="0.2">
      <c r="A3" s="37"/>
      <c r="B3" s="38"/>
      <c r="C3" s="38"/>
      <c r="G3" s="148" t="s">
        <v>5</v>
      </c>
    </row>
    <row r="4" spans="1:7" s="39" customFormat="1" ht="72" customHeight="1" x14ac:dyDescent="0.3">
      <c r="A4" s="172" t="s">
        <v>22</v>
      </c>
      <c r="B4" s="173" t="s">
        <v>23</v>
      </c>
      <c r="C4" s="174" t="s">
        <v>275</v>
      </c>
      <c r="D4" s="172" t="s">
        <v>320</v>
      </c>
      <c r="E4" s="172" t="s">
        <v>323</v>
      </c>
      <c r="F4" s="172" t="s">
        <v>327</v>
      </c>
      <c r="G4" s="172" t="s">
        <v>277</v>
      </c>
    </row>
    <row r="5" spans="1:7" s="40" customFormat="1" ht="30" customHeight="1" x14ac:dyDescent="0.3">
      <c r="A5" s="145"/>
      <c r="B5" s="146" t="s">
        <v>25</v>
      </c>
      <c r="C5" s="147">
        <f>C6+C11+C13+C15+C16</f>
        <v>2335481.7400000002</v>
      </c>
      <c r="D5" s="147">
        <f>D6+D11+D13+D15+D16</f>
        <v>1839252.3699999999</v>
      </c>
      <c r="E5" s="147">
        <f t="shared" ref="E5:G5" si="0">E6+E11+E13+E15+E16</f>
        <v>377439.41</v>
      </c>
      <c r="F5" s="147">
        <f t="shared" si="0"/>
        <v>357713.13</v>
      </c>
      <c r="G5" s="147">
        <f t="shared" si="0"/>
        <v>357713.13</v>
      </c>
    </row>
    <row r="6" spans="1:7" s="41" customFormat="1" ht="97.9" customHeight="1" x14ac:dyDescent="0.2">
      <c r="A6" s="180" t="s">
        <v>24</v>
      </c>
      <c r="B6" s="181" t="s">
        <v>274</v>
      </c>
      <c r="C6" s="182">
        <f>SUM(C7:C10)</f>
        <v>1927338.5899999999</v>
      </c>
      <c r="D6" s="182">
        <f>D8+D9+D10</f>
        <v>1753109.9</v>
      </c>
      <c r="E6" s="182"/>
      <c r="F6" s="182">
        <f t="shared" ref="F6:G6" si="1">F8+F9+F10</f>
        <v>327009.39</v>
      </c>
      <c r="G6" s="182">
        <f t="shared" si="1"/>
        <v>327009.39</v>
      </c>
    </row>
    <row r="7" spans="1:7" s="41" customFormat="1" ht="66" hidden="1" customHeight="1" x14ac:dyDescent="0.2">
      <c r="A7" s="165"/>
      <c r="B7" s="167" t="s">
        <v>306</v>
      </c>
      <c r="C7" s="166"/>
      <c r="D7" s="166">
        <f>D8+D9</f>
        <v>1753109.9</v>
      </c>
      <c r="E7" s="166"/>
      <c r="F7" s="166">
        <f>F8+F9</f>
        <v>152780.70000000001</v>
      </c>
      <c r="G7" s="166">
        <f>G8+G9</f>
        <v>152780.70000000001</v>
      </c>
    </row>
    <row r="8" spans="1:7" s="49" customFormat="1" ht="69.599999999999994" customHeight="1" x14ac:dyDescent="0.2">
      <c r="A8" s="165" t="s">
        <v>303</v>
      </c>
      <c r="B8" s="177" t="s">
        <v>313</v>
      </c>
      <c r="C8" s="149">
        <v>152780.70000000001</v>
      </c>
      <c r="D8" s="149">
        <v>152780.70000000001</v>
      </c>
      <c r="E8" s="149"/>
      <c r="F8" s="149">
        <v>152780.70000000001</v>
      </c>
      <c r="G8" s="150">
        <v>152780.70000000001</v>
      </c>
    </row>
    <row r="9" spans="1:7" s="49" customFormat="1" ht="107.45" customHeight="1" x14ac:dyDescent="0.2">
      <c r="A9" s="178" t="s">
        <v>304</v>
      </c>
      <c r="B9" s="177" t="s">
        <v>312</v>
      </c>
      <c r="C9" s="149">
        <v>1600329.2</v>
      </c>
      <c r="D9" s="149">
        <v>1600329.2</v>
      </c>
      <c r="E9" s="149"/>
      <c r="F9" s="149"/>
      <c r="G9" s="150"/>
    </row>
    <row r="10" spans="1:7" ht="48.6" customHeight="1" x14ac:dyDescent="0.2">
      <c r="A10" s="178" t="s">
        <v>305</v>
      </c>
      <c r="B10" s="177" t="s">
        <v>271</v>
      </c>
      <c r="C10" s="149">
        <v>174228.69</v>
      </c>
      <c r="D10" s="149"/>
      <c r="E10" s="149"/>
      <c r="F10" s="149">
        <v>174228.69</v>
      </c>
      <c r="G10" s="150">
        <v>174228.69</v>
      </c>
    </row>
    <row r="11" spans="1:7" ht="78" customHeight="1" x14ac:dyDescent="0.2">
      <c r="A11" s="180" t="s">
        <v>26</v>
      </c>
      <c r="B11" s="183" t="s">
        <v>278</v>
      </c>
      <c r="C11" s="182">
        <f>C12</f>
        <v>54469.4</v>
      </c>
      <c r="D11" s="182">
        <f>D12</f>
        <v>54469.4</v>
      </c>
      <c r="E11" s="182">
        <v>54469.4</v>
      </c>
      <c r="F11" s="182">
        <f>F12</f>
        <v>0</v>
      </c>
      <c r="G11" s="182">
        <f>G12</f>
        <v>0</v>
      </c>
    </row>
    <row r="12" spans="1:7" ht="48.6" customHeight="1" x14ac:dyDescent="0.2">
      <c r="A12" s="178"/>
      <c r="B12" s="179" t="s">
        <v>272</v>
      </c>
      <c r="C12" s="149">
        <v>54469.4</v>
      </c>
      <c r="D12" s="149">
        <v>54469.4</v>
      </c>
      <c r="E12" s="149">
        <v>54596.4</v>
      </c>
      <c r="F12" s="149"/>
      <c r="G12" s="150"/>
    </row>
    <row r="13" spans="1:7" ht="110.45" customHeight="1" x14ac:dyDescent="0.2">
      <c r="A13" s="180" t="s">
        <v>276</v>
      </c>
      <c r="B13" s="184" t="s">
        <v>279</v>
      </c>
      <c r="C13" s="182">
        <f>C14</f>
        <v>969.33</v>
      </c>
      <c r="D13" s="182">
        <f>D14</f>
        <v>969.33</v>
      </c>
      <c r="E13" s="182">
        <v>969.33</v>
      </c>
      <c r="F13" s="182"/>
      <c r="G13" s="182"/>
    </row>
    <row r="14" spans="1:7" ht="102.6" customHeight="1" x14ac:dyDescent="0.2">
      <c r="A14" s="165"/>
      <c r="B14" s="177" t="s">
        <v>273</v>
      </c>
      <c r="C14" s="149">
        <v>969.33</v>
      </c>
      <c r="D14" s="149">
        <v>969.33</v>
      </c>
      <c r="E14" s="149">
        <v>969.33</v>
      </c>
      <c r="F14" s="149"/>
      <c r="G14" s="150"/>
    </row>
    <row r="15" spans="1:7" ht="63" customHeight="1" x14ac:dyDescent="0.2">
      <c r="A15" s="180" t="s">
        <v>27</v>
      </c>
      <c r="B15" s="185" t="s">
        <v>321</v>
      </c>
      <c r="C15" s="182">
        <v>322000.68</v>
      </c>
      <c r="D15" s="186"/>
      <c r="E15" s="186">
        <v>322000.68</v>
      </c>
      <c r="F15" s="186"/>
      <c r="G15" s="186"/>
    </row>
    <row r="16" spans="1:7" ht="79.900000000000006" customHeight="1" x14ac:dyDescent="0.2">
      <c r="A16" s="180" t="s">
        <v>28</v>
      </c>
      <c r="B16" s="185" t="s">
        <v>322</v>
      </c>
      <c r="C16" s="182">
        <v>30703.74</v>
      </c>
      <c r="D16" s="186">
        <v>30703.74</v>
      </c>
      <c r="E16" s="186"/>
      <c r="F16" s="186">
        <v>30703.74</v>
      </c>
      <c r="G16" s="186">
        <v>30703.74</v>
      </c>
    </row>
  </sheetData>
  <mergeCells count="1">
    <mergeCell ref="A1:G1"/>
  </mergeCells>
  <phoneticPr fontId="51" type="noConversion"/>
  <printOptions horizontalCentered="1"/>
  <pageMargins left="0.39370078740157483" right="0" top="0.39370078740157483" bottom="0.59055118110236227" header="0.51181102362204722" footer="0.31496062992125984"/>
  <pageSetup paperSize="9" scale="55" fitToHeight="0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Доходи</vt:lpstr>
      <vt:lpstr>Видатки</vt:lpstr>
      <vt:lpstr>Кредитування</vt:lpstr>
      <vt:lpstr>джерела</vt:lpstr>
      <vt:lpstr>всього по програмам</vt:lpstr>
      <vt:lpstr>Лист1</vt:lpstr>
      <vt:lpstr>порівняння</vt:lpstr>
      <vt:lpstr>Субвенції залишки</vt:lpstr>
      <vt:lpstr>Видатки!Заголовки_для_печати</vt:lpstr>
      <vt:lpstr>'всього по програмам'!Заголовки_для_печати</vt:lpstr>
      <vt:lpstr>Доходи!Заголовки_для_печати</vt:lpstr>
      <vt:lpstr>порівняння!Заголовки_для_печати</vt:lpstr>
      <vt:lpstr>'Субвенції залишки'!Заголовки_для_печати</vt:lpstr>
      <vt:lpstr>'Субвенції залишки'!Область_печати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2026-02-24T09:10:15Z</cp:lastPrinted>
  <dcterms:created xsi:type="dcterms:W3CDTF">2021-02-01T07:32:26Z</dcterms:created>
  <dcterms:modified xsi:type="dcterms:W3CDTF">2026-02-24T09:11:25Z</dcterms:modified>
</cp:coreProperties>
</file>