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вартальний звіт за перше півріччя 2026 року\"/>
    </mc:Choice>
  </mc:AlternateContent>
  <xr:revisionPtr revIDLastSave="0" documentId="13_ncr:1_{540B7AA2-3D8F-4EC1-944A-2757CED74BE6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Доходи" sheetId="1" r:id="rId1"/>
    <sheet name="Видатки" sheetId="2" r:id="rId2"/>
    <sheet name="Кредитування" sheetId="3" r:id="rId3"/>
    <sheet name="джерела" sheetId="4" r:id="rId4"/>
    <sheet name="Програми (2)" sheetId="11" r:id="rId5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ІБ900501">#REF!</definedName>
    <definedName name="_ІБ900502">#REF!</definedName>
    <definedName name="aa">#REF!</definedName>
    <definedName name="asdf" localSheetId="3">#REF!</definedName>
    <definedName name="asdf">#REF!</definedName>
    <definedName name="bb">#REF!</definedName>
    <definedName name="bbb">#REF!</definedName>
    <definedName name="Data">#REF!</definedName>
    <definedName name="Date">#REF!</definedName>
    <definedName name="Date1">#REF!</definedName>
    <definedName name="EXCEL_VER">10</definedName>
    <definedName name="PRINT_DATE">"20.04.2017 13:04:29"</definedName>
    <definedName name="PRINTER">"Eксель_Імпорт (XlRpt)  ДержКазначейство ЦА, Копичко Олександр"</definedName>
    <definedName name="REP_CREATOR">"exp07"</definedName>
    <definedName name="аа" localSheetId="3">#REF!</definedName>
    <definedName name="аа">#REF!</definedName>
    <definedName name="б2000">#REF!</definedName>
    <definedName name="б22110">#REF!</definedName>
    <definedName name="б24">#REF!</definedName>
    <definedName name="б25">#REF!</definedName>
    <definedName name="жж">#REF!</definedName>
    <definedName name="_xlnm.Print_Titles" localSheetId="1">Видатки!$7:$9</definedName>
    <definedName name="_xlnm.Print_Titles" localSheetId="0">Доходи!$7:$9</definedName>
    <definedName name="йййй">#REF!</definedName>
    <definedName name="ллллл" localSheetId="3">#REF!</definedName>
    <definedName name="ллллл">#REF!</definedName>
    <definedName name="оооооо" localSheetId="3">#REF!</definedName>
    <definedName name="оооооо">#REF!</definedName>
    <definedName name="рррр" localSheetId="3">#REF!</definedName>
    <definedName name="рррр">#REF!</definedName>
    <definedName name="ррррр" localSheetId="3">#REF!</definedName>
    <definedName name="ррррр">#REF!</definedName>
    <definedName name="с" localSheetId="3">#REF!</definedName>
    <definedName name="с">#REF!</definedName>
    <definedName name="щщ" localSheetId="3">#REF!</definedName>
    <definedName name="щ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4" l="1"/>
  <c r="D13" i="4"/>
  <c r="J98" i="2"/>
  <c r="F66" i="2"/>
  <c r="H72" i="2"/>
  <c r="H73" i="2"/>
  <c r="H74" i="2"/>
  <c r="H75" i="2"/>
  <c r="H76" i="2"/>
  <c r="H77" i="2"/>
  <c r="H78" i="2"/>
  <c r="C66" i="2"/>
  <c r="C11" i="2"/>
  <c r="G11" i="2"/>
  <c r="F11" i="2"/>
  <c r="H50" i="2"/>
  <c r="H51" i="2"/>
  <c r="H52" i="2"/>
  <c r="H53" i="2"/>
  <c r="H54" i="2"/>
  <c r="H55" i="2"/>
  <c r="H56" i="2"/>
  <c r="H57" i="2"/>
  <c r="H36" i="2"/>
  <c r="E35" i="2"/>
  <c r="E36" i="2"/>
  <c r="E37" i="2"/>
  <c r="E38" i="2"/>
  <c r="H115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89" i="1"/>
  <c r="H90" i="1"/>
  <c r="D55" i="1"/>
  <c r="E98" i="1"/>
  <c r="E95" i="1"/>
  <c r="J95" i="1"/>
  <c r="G66" i="2"/>
  <c r="D11" i="2"/>
  <c r="I73" i="1"/>
  <c r="J115" i="1"/>
  <c r="I115" i="1"/>
  <c r="I88" i="1"/>
  <c r="I94" i="1"/>
  <c r="I96" i="1"/>
  <c r="I107" i="1"/>
  <c r="I106" i="1"/>
  <c r="I103" i="1"/>
  <c r="I104" i="1"/>
  <c r="K115" i="1" l="1"/>
  <c r="E100" i="1"/>
  <c r="E99" i="1"/>
  <c r="C19" i="1"/>
  <c r="I86" i="2"/>
  <c r="J86" i="2"/>
  <c r="H86" i="2"/>
  <c r="H22" i="2"/>
  <c r="H23" i="2"/>
  <c r="H24" i="2"/>
  <c r="H21" i="2"/>
  <c r="J21" i="2"/>
  <c r="H13" i="2"/>
  <c r="H14" i="2"/>
  <c r="H15" i="2"/>
  <c r="H16" i="2"/>
  <c r="H17" i="2"/>
  <c r="H18" i="2"/>
  <c r="H19" i="2"/>
  <c r="H20" i="2"/>
  <c r="E88" i="2"/>
  <c r="E74" i="2"/>
  <c r="I92" i="1"/>
  <c r="J91" i="1"/>
  <c r="I91" i="1"/>
  <c r="I82" i="1"/>
  <c r="G79" i="1"/>
  <c r="I50" i="1"/>
  <c r="I51" i="1"/>
  <c r="I75" i="1"/>
  <c r="J92" i="1"/>
  <c r="G75" i="1"/>
  <c r="F79" i="1"/>
  <c r="I79" i="1" s="1"/>
  <c r="D19" i="1"/>
  <c r="I78" i="1"/>
  <c r="J78" i="1"/>
  <c r="H78" i="1"/>
  <c r="E97" i="1"/>
  <c r="E101" i="1"/>
  <c r="C63" i="1"/>
  <c r="E60" i="1"/>
  <c r="I21" i="2"/>
  <c r="E46" i="2"/>
  <c r="E47" i="2"/>
  <c r="E48" i="2"/>
  <c r="E49" i="2"/>
  <c r="E50" i="2"/>
  <c r="E30" i="2"/>
  <c r="J30" i="2"/>
  <c r="I30" i="2"/>
  <c r="K30" i="2" l="1"/>
  <c r="K21" i="2"/>
  <c r="F74" i="1"/>
  <c r="I74" i="1" s="1"/>
  <c r="I11" i="2"/>
  <c r="K78" i="1"/>
  <c r="I12" i="2"/>
  <c r="I13" i="2"/>
  <c r="I14" i="2"/>
  <c r="I15" i="2"/>
  <c r="I16" i="2"/>
  <c r="I17" i="2"/>
  <c r="I18" i="2"/>
  <c r="I19" i="2"/>
  <c r="I20" i="2"/>
  <c r="I22" i="2"/>
  <c r="I23" i="2"/>
  <c r="I24" i="2"/>
  <c r="I25" i="2"/>
  <c r="I26" i="2"/>
  <c r="I27" i="2"/>
  <c r="I28" i="2"/>
  <c r="I29" i="2"/>
  <c r="I31" i="2"/>
  <c r="I32" i="2"/>
  <c r="I33" i="2"/>
  <c r="I34" i="2"/>
  <c r="I35" i="2"/>
  <c r="I36" i="2"/>
  <c r="I37" i="2"/>
  <c r="I38" i="2"/>
  <c r="I39" i="2"/>
  <c r="K39" i="2" s="1"/>
  <c r="I40" i="2"/>
  <c r="I41" i="2"/>
  <c r="I42" i="2"/>
  <c r="I43" i="2"/>
  <c r="I45" i="2"/>
  <c r="I46" i="2"/>
  <c r="I47" i="2"/>
  <c r="I48" i="2"/>
  <c r="I49" i="2"/>
  <c r="I50" i="2"/>
  <c r="I51" i="2"/>
  <c r="I52" i="2"/>
  <c r="I53" i="2"/>
  <c r="I54" i="2"/>
  <c r="I55" i="2"/>
  <c r="I56" i="2"/>
  <c r="I58" i="2"/>
  <c r="I59" i="2"/>
  <c r="I60" i="2"/>
  <c r="I61" i="2"/>
  <c r="I62" i="2"/>
  <c r="I63" i="2"/>
  <c r="I64" i="2"/>
  <c r="I67" i="2"/>
  <c r="I68" i="2"/>
  <c r="I69" i="2"/>
  <c r="I70" i="2"/>
  <c r="I71" i="2"/>
  <c r="I72" i="2"/>
  <c r="I73" i="2"/>
  <c r="I74" i="2"/>
  <c r="I75" i="2"/>
  <c r="I76" i="2"/>
  <c r="I77" i="2"/>
  <c r="I80" i="2"/>
  <c r="I82" i="2"/>
  <c r="I83" i="2"/>
  <c r="I85" i="2"/>
  <c r="I87" i="2"/>
  <c r="I89" i="2"/>
  <c r="I90" i="2"/>
  <c r="I91" i="2"/>
  <c r="I92" i="2"/>
  <c r="I95" i="2"/>
  <c r="I96" i="2"/>
  <c r="I97" i="2"/>
  <c r="J12" i="2"/>
  <c r="J13" i="2"/>
  <c r="J14" i="2"/>
  <c r="J15" i="2"/>
  <c r="J16" i="2"/>
  <c r="J17" i="2"/>
  <c r="J18" i="2"/>
  <c r="J19" i="2"/>
  <c r="J20" i="2"/>
  <c r="J22" i="2"/>
  <c r="J23" i="2"/>
  <c r="J24" i="2"/>
  <c r="J25" i="2"/>
  <c r="J26" i="2"/>
  <c r="J27" i="2"/>
  <c r="J28" i="2"/>
  <c r="J29" i="2"/>
  <c r="J31" i="2"/>
  <c r="J32" i="2"/>
  <c r="J33" i="2"/>
  <c r="J34" i="2"/>
  <c r="J35" i="2"/>
  <c r="J36" i="2"/>
  <c r="J37" i="2"/>
  <c r="J38" i="2"/>
  <c r="J39" i="2"/>
  <c r="J40" i="2"/>
  <c r="K40" i="2" s="1"/>
  <c r="J41" i="2"/>
  <c r="J42" i="2"/>
  <c r="J43" i="2"/>
  <c r="J45" i="2"/>
  <c r="J46" i="2"/>
  <c r="J47" i="2"/>
  <c r="J48" i="2"/>
  <c r="J49" i="2"/>
  <c r="J50" i="2"/>
  <c r="J51" i="2"/>
  <c r="J52" i="2"/>
  <c r="J53" i="2"/>
  <c r="J54" i="2"/>
  <c r="J55" i="2"/>
  <c r="J56" i="2"/>
  <c r="J58" i="2"/>
  <c r="J59" i="2"/>
  <c r="J60" i="2"/>
  <c r="J61" i="2"/>
  <c r="J62" i="2"/>
  <c r="J63" i="2"/>
  <c r="J64" i="2"/>
  <c r="J67" i="2"/>
  <c r="J68" i="2"/>
  <c r="J69" i="2"/>
  <c r="J70" i="2"/>
  <c r="J71" i="2"/>
  <c r="J72" i="2"/>
  <c r="J73" i="2"/>
  <c r="J74" i="2"/>
  <c r="J75" i="2"/>
  <c r="J76" i="2"/>
  <c r="J77" i="2"/>
  <c r="J80" i="2"/>
  <c r="K80" i="2" s="1"/>
  <c r="J82" i="2"/>
  <c r="J83" i="2"/>
  <c r="J85" i="2"/>
  <c r="J87" i="2"/>
  <c r="J89" i="2"/>
  <c r="J90" i="2"/>
  <c r="J91" i="2"/>
  <c r="J92" i="2"/>
  <c r="J95" i="2"/>
  <c r="J96" i="2"/>
  <c r="J97" i="2"/>
  <c r="D66" i="2"/>
  <c r="C65" i="2"/>
  <c r="E90" i="2"/>
  <c r="E55" i="2"/>
  <c r="E56" i="2"/>
  <c r="E58" i="2"/>
  <c r="E59" i="2"/>
  <c r="E60" i="2"/>
  <c r="E61" i="2"/>
  <c r="E62" i="2"/>
  <c r="E63" i="2"/>
  <c r="E42" i="2"/>
  <c r="E43" i="2"/>
  <c r="E27" i="2"/>
  <c r="E28" i="2"/>
  <c r="I108" i="1"/>
  <c r="K108" i="1" s="1"/>
  <c r="J108" i="1"/>
  <c r="K110" i="1"/>
  <c r="J110" i="1"/>
  <c r="K111" i="1"/>
  <c r="J111" i="1"/>
  <c r="J112" i="1"/>
  <c r="K112" i="1" s="1"/>
  <c r="E31" i="1"/>
  <c r="J89" i="1"/>
  <c r="I67" i="1"/>
  <c r="D63" i="1"/>
  <c r="C12" i="1"/>
  <c r="J17" i="1"/>
  <c r="I17" i="1"/>
  <c r="H70" i="2"/>
  <c r="H71" i="2"/>
  <c r="H80" i="2"/>
  <c r="H82" i="2"/>
  <c r="H83" i="2"/>
  <c r="H85" i="2"/>
  <c r="E92" i="2"/>
  <c r="E91" i="2"/>
  <c r="E77" i="2"/>
  <c r="E82" i="2"/>
  <c r="E83" i="2"/>
  <c r="E87" i="2"/>
  <c r="E69" i="2"/>
  <c r="E25" i="2"/>
  <c r="E26" i="2"/>
  <c r="E104" i="1"/>
  <c r="J104" i="1"/>
  <c r="E103" i="1"/>
  <c r="J103" i="1"/>
  <c r="E102" i="1"/>
  <c r="J102" i="1"/>
  <c r="I102" i="1"/>
  <c r="E64" i="1"/>
  <c r="K90" i="2" l="1"/>
  <c r="K87" i="2"/>
  <c r="J11" i="2"/>
  <c r="K35" i="2"/>
  <c r="I66" i="2"/>
  <c r="K89" i="2"/>
  <c r="K74" i="2"/>
  <c r="K103" i="1"/>
  <c r="K104" i="1"/>
  <c r="K17" i="1"/>
  <c r="K75" i="2"/>
  <c r="K38" i="2"/>
  <c r="K33" i="2"/>
  <c r="K20" i="2"/>
  <c r="K34" i="2"/>
  <c r="K23" i="2"/>
  <c r="K24" i="2"/>
  <c r="K102" i="1"/>
  <c r="H67" i="2"/>
  <c r="H68" i="2"/>
  <c r="H69" i="2"/>
  <c r="H89" i="2"/>
  <c r="H91" i="2"/>
  <c r="H95" i="2"/>
  <c r="H96" i="2"/>
  <c r="H97" i="2"/>
  <c r="H33" i="2"/>
  <c r="H34" i="2"/>
  <c r="H35" i="2"/>
  <c r="H39" i="2"/>
  <c r="H41" i="2"/>
  <c r="H42" i="2"/>
  <c r="H45" i="2"/>
  <c r="H46" i="2"/>
  <c r="H47" i="2"/>
  <c r="H48" i="2"/>
  <c r="H49" i="2"/>
  <c r="H58" i="2"/>
  <c r="H59" i="2"/>
  <c r="H60" i="2"/>
  <c r="H61" i="2"/>
  <c r="H62" i="2"/>
  <c r="H64" i="2"/>
  <c r="H12" i="2"/>
  <c r="H25" i="2"/>
  <c r="H26" i="2"/>
  <c r="H27" i="2"/>
  <c r="H29" i="2"/>
  <c r="K76" i="2"/>
  <c r="K25" i="2"/>
  <c r="K26" i="2"/>
  <c r="K55" i="2"/>
  <c r="K56" i="2"/>
  <c r="B16" i="4"/>
  <c r="E111" i="1" l="1"/>
  <c r="E112" i="1"/>
  <c r="C109" i="1"/>
  <c r="J114" i="1"/>
  <c r="E114" i="1"/>
  <c r="E65" i="1"/>
  <c r="H65" i="1"/>
  <c r="I65" i="1"/>
  <c r="J65" i="1"/>
  <c r="E24" i="1"/>
  <c r="I16" i="1"/>
  <c r="E16" i="1"/>
  <c r="H16" i="1"/>
  <c r="J16" i="1"/>
  <c r="K65" i="1" l="1"/>
  <c r="K114" i="1"/>
  <c r="K16" i="1"/>
  <c r="E89" i="2" l="1"/>
  <c r="J66" i="2" l="1"/>
  <c r="E73" i="2"/>
  <c r="E76" i="2"/>
  <c r="K73" i="2"/>
  <c r="E72" i="2"/>
  <c r="K70" i="2"/>
  <c r="E71" i="2"/>
  <c r="E70" i="2"/>
  <c r="E68" i="2"/>
  <c r="E67" i="2"/>
  <c r="K58" i="2"/>
  <c r="K67" i="2" l="1"/>
  <c r="K68" i="2"/>
  <c r="K71" i="2"/>
  <c r="K69" i="2"/>
  <c r="K72" i="2"/>
  <c r="K42" i="2"/>
  <c r="G87" i="1"/>
  <c r="C46" i="1"/>
  <c r="E43" i="1"/>
  <c r="J67" i="1" l="1"/>
  <c r="D66" i="1"/>
  <c r="J66" i="1" l="1"/>
  <c r="K27" i="2" l="1"/>
  <c r="C105" i="1" l="1"/>
  <c r="I105" i="1" s="1"/>
  <c r="D105" i="1"/>
  <c r="D109" i="1"/>
  <c r="J109" i="1" s="1"/>
  <c r="K109" i="1" s="1"/>
  <c r="E113" i="1"/>
  <c r="J70" i="1"/>
  <c r="I70" i="1"/>
  <c r="C68" i="1"/>
  <c r="C62" i="1" s="1"/>
  <c r="I62" i="1" s="1"/>
  <c r="D68" i="1"/>
  <c r="D62" i="1" s="1"/>
  <c r="K70" i="1" l="1"/>
  <c r="F12" i="4"/>
  <c r="F14" i="4"/>
  <c r="F15" i="4"/>
  <c r="F18" i="4"/>
  <c r="F19" i="4"/>
  <c r="F20" i="4"/>
  <c r="B13" i="4"/>
  <c r="C16" i="4"/>
  <c r="C13" i="4" s="1"/>
  <c r="E39" i="2" l="1"/>
  <c r="H31" i="2"/>
  <c r="H32" i="2"/>
  <c r="K60" i="2" l="1"/>
  <c r="D30" i="1"/>
  <c r="C23" i="1"/>
  <c r="C18" i="1" s="1"/>
  <c r="G20" i="4" l="1"/>
  <c r="K62" i="2"/>
  <c r="K61" i="2"/>
  <c r="J43" i="1"/>
  <c r="D16" i="4" l="1"/>
  <c r="F16" i="4" s="1"/>
  <c r="F13" i="4" l="1"/>
  <c r="E96" i="2" l="1"/>
  <c r="E97" i="2"/>
  <c r="E107" i="1" l="1"/>
  <c r="J107" i="1"/>
  <c r="K107" i="1" s="1"/>
  <c r="E45" i="1"/>
  <c r="G16" i="4" l="1"/>
  <c r="G13" i="4" s="1"/>
  <c r="D94" i="2" l="1"/>
  <c r="C94" i="2"/>
  <c r="K97" i="2"/>
  <c r="J52" i="1" l="1"/>
  <c r="K52" i="1" s="1"/>
  <c r="J81" i="1" l="1"/>
  <c r="J85" i="1"/>
  <c r="D84" i="1"/>
  <c r="J84" i="1" s="1"/>
  <c r="E36" i="1"/>
  <c r="C30" i="1"/>
  <c r="E32" i="1"/>
  <c r="I31" i="1"/>
  <c r="I32" i="1"/>
  <c r="J32" i="1"/>
  <c r="J31" i="1"/>
  <c r="D83" i="1" l="1"/>
  <c r="J83" i="1" s="1"/>
  <c r="K96" i="2"/>
  <c r="G17" i="4"/>
  <c r="F94" i="2"/>
  <c r="I94" i="2" s="1"/>
  <c r="G94" i="2"/>
  <c r="J94" i="2" s="1"/>
  <c r="C10" i="2"/>
  <c r="C93" i="2"/>
  <c r="E94" i="2"/>
  <c r="E32" i="2"/>
  <c r="K32" i="2"/>
  <c r="K59" i="2"/>
  <c r="K64" i="2"/>
  <c r="K95" i="2"/>
  <c r="E13" i="2"/>
  <c r="E14" i="2"/>
  <c r="E15" i="2"/>
  <c r="E16" i="2"/>
  <c r="E17" i="2"/>
  <c r="E18" i="2"/>
  <c r="E19" i="2"/>
  <c r="E22" i="2"/>
  <c r="E29" i="2"/>
  <c r="E31" i="2"/>
  <c r="E33" i="2"/>
  <c r="E34" i="2"/>
  <c r="E41" i="2"/>
  <c r="E45" i="2"/>
  <c r="E51" i="2"/>
  <c r="E53" i="2"/>
  <c r="E54" i="2"/>
  <c r="E64" i="2"/>
  <c r="E95" i="2"/>
  <c r="E12" i="2"/>
  <c r="D93" i="2"/>
  <c r="K54" i="2"/>
  <c r="G10" i="2"/>
  <c r="F10" i="2"/>
  <c r="H34" i="1"/>
  <c r="I80" i="1"/>
  <c r="J113" i="1"/>
  <c r="E81" i="1"/>
  <c r="H81" i="1"/>
  <c r="I81" i="1"/>
  <c r="K81" i="1" s="1"/>
  <c r="E53" i="1"/>
  <c r="H53" i="1"/>
  <c r="J53" i="1"/>
  <c r="K53" i="1"/>
  <c r="G51" i="1"/>
  <c r="J51" i="1" s="1"/>
  <c r="J50" i="1" s="1"/>
  <c r="J34" i="1"/>
  <c r="J105" i="1"/>
  <c r="E108" i="1"/>
  <c r="D72" i="1"/>
  <c r="D71" i="1" s="1"/>
  <c r="C72" i="1"/>
  <c r="J106" i="1"/>
  <c r="E106" i="1"/>
  <c r="J94" i="1"/>
  <c r="E94" i="1"/>
  <c r="G93" i="1"/>
  <c r="F93" i="1"/>
  <c r="D93" i="1"/>
  <c r="C93" i="1"/>
  <c r="I93" i="1" s="1"/>
  <c r="J88" i="1"/>
  <c r="H88" i="1"/>
  <c r="E88" i="1"/>
  <c r="G86" i="1"/>
  <c r="D87" i="1"/>
  <c r="C87" i="1"/>
  <c r="E82" i="1"/>
  <c r="J80" i="1"/>
  <c r="E80" i="1"/>
  <c r="J79" i="1"/>
  <c r="E79" i="1"/>
  <c r="H77" i="1"/>
  <c r="D77" i="1"/>
  <c r="J77" i="1" s="1"/>
  <c r="C77" i="1"/>
  <c r="E77" i="1" s="1"/>
  <c r="J76" i="1"/>
  <c r="I76" i="1"/>
  <c r="H76" i="1"/>
  <c r="E76" i="1"/>
  <c r="J75" i="1"/>
  <c r="E75" i="1"/>
  <c r="E74" i="1"/>
  <c r="J73" i="1"/>
  <c r="H73" i="1"/>
  <c r="E73" i="1"/>
  <c r="H72" i="1"/>
  <c r="H71" i="1"/>
  <c r="J69" i="1"/>
  <c r="J68" i="1" s="1"/>
  <c r="I69" i="1"/>
  <c r="H69" i="1"/>
  <c r="E69" i="1"/>
  <c r="G68" i="1"/>
  <c r="F68" i="1"/>
  <c r="H68" i="1" s="1"/>
  <c r="J64" i="1"/>
  <c r="I64" i="1"/>
  <c r="H64" i="1"/>
  <c r="H63" i="1"/>
  <c r="G62" i="1"/>
  <c r="F62" i="1"/>
  <c r="H62" i="1" s="1"/>
  <c r="J61" i="1"/>
  <c r="E61" i="1"/>
  <c r="J59" i="1"/>
  <c r="I59" i="1"/>
  <c r="H59" i="1"/>
  <c r="E59" i="1"/>
  <c r="J58" i="1"/>
  <c r="I58" i="1"/>
  <c r="H58" i="1"/>
  <c r="E58" i="1"/>
  <c r="H56" i="1"/>
  <c r="J56" i="1"/>
  <c r="I56" i="1"/>
  <c r="G55" i="1"/>
  <c r="E52" i="1"/>
  <c r="E51" i="1"/>
  <c r="E50" i="1"/>
  <c r="J49" i="1"/>
  <c r="I49" i="1"/>
  <c r="H49" i="1"/>
  <c r="E49" i="1"/>
  <c r="J48" i="1"/>
  <c r="I48" i="1"/>
  <c r="H48" i="1"/>
  <c r="E48" i="1"/>
  <c r="J47" i="1"/>
  <c r="I47" i="1"/>
  <c r="H47" i="1"/>
  <c r="E47" i="1"/>
  <c r="H46" i="1"/>
  <c r="D46" i="1"/>
  <c r="D33" i="1" s="1"/>
  <c r="I46" i="1"/>
  <c r="J45" i="1"/>
  <c r="I45" i="1"/>
  <c r="H45" i="1"/>
  <c r="G44" i="1"/>
  <c r="G42" i="1" s="1"/>
  <c r="J42" i="1" s="1"/>
  <c r="F44" i="1"/>
  <c r="H44" i="1" s="1"/>
  <c r="E42" i="1"/>
  <c r="J41" i="1"/>
  <c r="I41" i="1"/>
  <c r="H41" i="1"/>
  <c r="E41" i="1"/>
  <c r="J40" i="1"/>
  <c r="I40" i="1"/>
  <c r="H40" i="1"/>
  <c r="E40" i="1"/>
  <c r="J39" i="1"/>
  <c r="I39" i="1"/>
  <c r="H39" i="1"/>
  <c r="E39" i="1"/>
  <c r="G38" i="1"/>
  <c r="J38" i="1" s="1"/>
  <c r="F38" i="1"/>
  <c r="I38" i="1" s="1"/>
  <c r="E38" i="1"/>
  <c r="J37" i="1"/>
  <c r="I37" i="1"/>
  <c r="H37" i="1"/>
  <c r="E37" i="1"/>
  <c r="J36" i="1"/>
  <c r="I36" i="1"/>
  <c r="H36" i="1"/>
  <c r="H33" i="1"/>
  <c r="J30" i="1"/>
  <c r="I30" i="1"/>
  <c r="H30" i="1"/>
  <c r="E30" i="1"/>
  <c r="J29" i="1"/>
  <c r="I29" i="1"/>
  <c r="H29" i="1"/>
  <c r="E29" i="1"/>
  <c r="H28" i="1"/>
  <c r="D28" i="1"/>
  <c r="J28" i="1" s="1"/>
  <c r="C28" i="1"/>
  <c r="I28" i="1" s="1"/>
  <c r="J27" i="1"/>
  <c r="I27" i="1"/>
  <c r="H27" i="1"/>
  <c r="E27" i="1"/>
  <c r="H26" i="1"/>
  <c r="D26" i="1"/>
  <c r="J26" i="1" s="1"/>
  <c r="C26" i="1"/>
  <c r="I26" i="1" s="1"/>
  <c r="H25" i="1"/>
  <c r="J24" i="1"/>
  <c r="I24" i="1"/>
  <c r="H24" i="1"/>
  <c r="I23" i="1"/>
  <c r="H23" i="1"/>
  <c r="D23" i="1"/>
  <c r="J23" i="1" s="1"/>
  <c r="G21" i="1"/>
  <c r="J21" i="1" s="1"/>
  <c r="F21" i="1"/>
  <c r="I21" i="1" s="1"/>
  <c r="E21" i="1"/>
  <c r="J20" i="1"/>
  <c r="I20" i="1"/>
  <c r="H20" i="1"/>
  <c r="E20" i="1"/>
  <c r="H19" i="1"/>
  <c r="H18" i="1"/>
  <c r="J15" i="1"/>
  <c r="I15" i="1"/>
  <c r="H15" i="1"/>
  <c r="E15" i="1"/>
  <c r="J14" i="1"/>
  <c r="I14" i="1"/>
  <c r="H14" i="1"/>
  <c r="E14" i="1"/>
  <c r="J13" i="1"/>
  <c r="I13" i="1"/>
  <c r="H13" i="1"/>
  <c r="E13" i="1"/>
  <c r="G12" i="1"/>
  <c r="F12" i="1"/>
  <c r="H12" i="1" s="1"/>
  <c r="C11" i="1"/>
  <c r="H61" i="1"/>
  <c r="I63" i="1"/>
  <c r="C11" i="4"/>
  <c r="D11" i="4"/>
  <c r="E11" i="4"/>
  <c r="G11" i="4"/>
  <c r="B11" i="4"/>
  <c r="J11" i="3"/>
  <c r="J10" i="3" s="1"/>
  <c r="J15" i="3" s="1"/>
  <c r="G10" i="3"/>
  <c r="G15" i="3" s="1"/>
  <c r="F15" i="3"/>
  <c r="D10" i="3"/>
  <c r="D15" i="3" s="1"/>
  <c r="C10" i="3"/>
  <c r="C15" i="3" s="1"/>
  <c r="I11" i="3"/>
  <c r="E11" i="3"/>
  <c r="H11" i="3"/>
  <c r="H80" i="1"/>
  <c r="C71" i="1" l="1"/>
  <c r="I72" i="1"/>
  <c r="I71" i="1"/>
  <c r="C86" i="1"/>
  <c r="I87" i="1"/>
  <c r="D86" i="1"/>
  <c r="J86" i="1" s="1"/>
  <c r="J87" i="1"/>
  <c r="E23" i="1"/>
  <c r="D18" i="1"/>
  <c r="K51" i="1"/>
  <c r="E62" i="1"/>
  <c r="E63" i="1"/>
  <c r="F93" i="2"/>
  <c r="H93" i="2" s="1"/>
  <c r="H94" i="2"/>
  <c r="K94" i="2"/>
  <c r="H55" i="1"/>
  <c r="F11" i="4"/>
  <c r="K61" i="1"/>
  <c r="F42" i="1"/>
  <c r="H42" i="1" s="1"/>
  <c r="C55" i="1"/>
  <c r="K24" i="1"/>
  <c r="K94" i="1"/>
  <c r="K59" i="1"/>
  <c r="I19" i="1"/>
  <c r="I18" i="1"/>
  <c r="K46" i="2"/>
  <c r="K80" i="1"/>
  <c r="K22" i="2"/>
  <c r="E68" i="1"/>
  <c r="H75" i="1"/>
  <c r="K29" i="2"/>
  <c r="K11" i="3"/>
  <c r="H86" i="1"/>
  <c r="H87" i="1"/>
  <c r="I12" i="1"/>
  <c r="H79" i="1"/>
  <c r="C33" i="1"/>
  <c r="I33" i="1" s="1"/>
  <c r="K69" i="1"/>
  <c r="K88" i="1"/>
  <c r="E105" i="1"/>
  <c r="D25" i="1"/>
  <c r="J25" i="1" s="1"/>
  <c r="I44" i="1"/>
  <c r="E44" i="1"/>
  <c r="J62" i="1"/>
  <c r="E93" i="1"/>
  <c r="K26" i="1"/>
  <c r="K51" i="2"/>
  <c r="K48" i="2"/>
  <c r="G93" i="2"/>
  <c r="J93" i="2" s="1"/>
  <c r="K45" i="2"/>
  <c r="K17" i="2"/>
  <c r="K14" i="2"/>
  <c r="K12" i="2"/>
  <c r="D54" i="1"/>
  <c r="D90" i="1" s="1"/>
  <c r="K49" i="1"/>
  <c r="J44" i="1"/>
  <c r="C25" i="1"/>
  <c r="E46" i="1"/>
  <c r="E12" i="1"/>
  <c r="I77" i="1"/>
  <c r="K77" i="1" s="1"/>
  <c r="J63" i="1"/>
  <c r="K63" i="1" s="1"/>
  <c r="E109" i="1"/>
  <c r="E28" i="1"/>
  <c r="H38" i="1"/>
  <c r="K18" i="2"/>
  <c r="I34" i="1"/>
  <c r="K34" i="1" s="1"/>
  <c r="H21" i="1"/>
  <c r="F11" i="1"/>
  <c r="E56" i="1"/>
  <c r="K13" i="2"/>
  <c r="K16" i="2"/>
  <c r="K19" i="2"/>
  <c r="K31" i="2"/>
  <c r="E10" i="3"/>
  <c r="E19" i="1"/>
  <c r="E87" i="1"/>
  <c r="K113" i="1"/>
  <c r="K38" i="1"/>
  <c r="E96" i="1"/>
  <c r="J12" i="1"/>
  <c r="G11" i="1"/>
  <c r="J11" i="1" s="1"/>
  <c r="K75" i="1"/>
  <c r="E26" i="1"/>
  <c r="K37" i="1"/>
  <c r="K76" i="1"/>
  <c r="K23" i="1"/>
  <c r="K45" i="1"/>
  <c r="K48" i="1"/>
  <c r="K68" i="1"/>
  <c r="J93" i="1"/>
  <c r="K53" i="2"/>
  <c r="K15" i="2"/>
  <c r="E93" i="2"/>
  <c r="E11" i="2"/>
  <c r="K41" i="2"/>
  <c r="H10" i="2"/>
  <c r="I10" i="2"/>
  <c r="J10" i="2"/>
  <c r="H11" i="2"/>
  <c r="D10" i="2"/>
  <c r="D65" i="2" s="1"/>
  <c r="G74" i="1"/>
  <c r="J74" i="1" s="1"/>
  <c r="K79" i="1"/>
  <c r="G50" i="1"/>
  <c r="K106" i="1"/>
  <c r="K105" i="1"/>
  <c r="J96" i="1"/>
  <c r="K96" i="1" s="1"/>
  <c r="K39" i="1"/>
  <c r="K15" i="1"/>
  <c r="K21" i="1"/>
  <c r="K27" i="1"/>
  <c r="K47" i="1"/>
  <c r="J71" i="1"/>
  <c r="K71" i="1" s="1"/>
  <c r="E71" i="1"/>
  <c r="E72" i="1"/>
  <c r="K73" i="1"/>
  <c r="J72" i="1"/>
  <c r="K56" i="1"/>
  <c r="K58" i="1"/>
  <c r="J46" i="1"/>
  <c r="K46" i="1" s="1"/>
  <c r="E34" i="1"/>
  <c r="K36" i="1"/>
  <c r="K20" i="1"/>
  <c r="K30" i="1"/>
  <c r="K13" i="1"/>
  <c r="K14" i="1"/>
  <c r="K40" i="1"/>
  <c r="K41" i="1"/>
  <c r="K29" i="1"/>
  <c r="K28" i="1"/>
  <c r="J19" i="1"/>
  <c r="K10" i="3"/>
  <c r="H10" i="3"/>
  <c r="C54" i="1" l="1"/>
  <c r="I55" i="1"/>
  <c r="D82" i="1"/>
  <c r="J82" i="1" s="1"/>
  <c r="K82" i="1" s="1"/>
  <c r="C10" i="1"/>
  <c r="I10" i="1" s="1"/>
  <c r="E86" i="1"/>
  <c r="I86" i="1"/>
  <c r="K86" i="1" s="1"/>
  <c r="I93" i="2"/>
  <c r="K50" i="1"/>
  <c r="I54" i="1"/>
  <c r="E55" i="1"/>
  <c r="H82" i="1"/>
  <c r="K93" i="1"/>
  <c r="K72" i="1"/>
  <c r="K19" i="1"/>
  <c r="I42" i="1"/>
  <c r="K42" i="1" s="1"/>
  <c r="D98" i="2"/>
  <c r="E66" i="2"/>
  <c r="F65" i="2"/>
  <c r="K44" i="1"/>
  <c r="J55" i="1"/>
  <c r="K62" i="1"/>
  <c r="K87" i="1"/>
  <c r="K12" i="1"/>
  <c r="I25" i="1"/>
  <c r="K25" i="1" s="1"/>
  <c r="E25" i="1"/>
  <c r="H11" i="1"/>
  <c r="I11" i="1"/>
  <c r="K11" i="1" s="1"/>
  <c r="K74" i="1"/>
  <c r="K11" i="2"/>
  <c r="K10" i="2"/>
  <c r="E10" i="2"/>
  <c r="H74" i="1"/>
  <c r="G54" i="1"/>
  <c r="J54" i="1" s="1"/>
  <c r="G10" i="1"/>
  <c r="J10" i="1" s="1"/>
  <c r="J18" i="1"/>
  <c r="K18" i="1" s="1"/>
  <c r="E92" i="1"/>
  <c r="E33" i="1"/>
  <c r="J33" i="1"/>
  <c r="K33" i="1" s="1"/>
  <c r="E18" i="1"/>
  <c r="K15" i="3"/>
  <c r="E15" i="3"/>
  <c r="J90" i="1" l="1"/>
  <c r="F98" i="2"/>
  <c r="I65" i="2"/>
  <c r="K55" i="1"/>
  <c r="C90" i="1"/>
  <c r="I90" i="1" s="1"/>
  <c r="E54" i="1"/>
  <c r="E65" i="2"/>
  <c r="C98" i="2"/>
  <c r="G65" i="2"/>
  <c r="J65" i="2" s="1"/>
  <c r="H66" i="2"/>
  <c r="K93" i="2"/>
  <c r="K92" i="1"/>
  <c r="H54" i="1"/>
  <c r="K91" i="1"/>
  <c r="E91" i="1"/>
  <c r="E98" i="2" l="1"/>
  <c r="I98" i="2"/>
  <c r="H65" i="2"/>
  <c r="G98" i="2"/>
  <c r="K54" i="1"/>
  <c r="K10" i="1"/>
  <c r="K90" i="1"/>
  <c r="E90" i="1"/>
  <c r="H98" i="2" l="1"/>
  <c r="G10" i="4"/>
  <c r="E115" i="1"/>
  <c r="K98" i="2" l="1"/>
  <c r="K65" i="2" l="1"/>
  <c r="K66" i="2"/>
</calcChain>
</file>

<file path=xl/sharedStrings.xml><?xml version="1.0" encoding="utf-8"?>
<sst xmlns="http://schemas.openxmlformats.org/spreadsheetml/2006/main" count="487" uniqueCount="382">
  <si>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</si>
  <si>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Інші програми та заходи у сфері охорони здоров`я</t>
  </si>
  <si>
    <t>3718710</t>
  </si>
  <si>
    <t>Резервний фонд місцевого бюджету</t>
  </si>
  <si>
    <t>Утримання та розвиток автомобільних доріг та дорожньої інфраструктури за рахунок коштів місцевого бюджету</t>
  </si>
  <si>
    <t>(грн.)</t>
  </si>
  <si>
    <t>Головний розпорядник коштів,
 назва програми</t>
  </si>
  <si>
    <t>Надання довгострокових кредитів індивідуальним забудовникам житла на селі</t>
  </si>
  <si>
    <t>Всього кредитування</t>
  </si>
  <si>
    <t xml:space="preserve">Найменування </t>
  </si>
  <si>
    <t>Дефіцит-профіцит</t>
  </si>
  <si>
    <t>Фінансування за активними операціями</t>
  </si>
  <si>
    <t>Зміни обсягів готівкових коштів</t>
  </si>
  <si>
    <t>На початок періоду</t>
  </si>
  <si>
    <t>На кінець звітного періоду</t>
  </si>
  <si>
    <t>Кошти, що передаються із загального фонду бюджету до бюджету розвитку (спеціального фонду)</t>
  </si>
  <si>
    <t>Інші розрахунки</t>
  </si>
  <si>
    <t>3710000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</si>
  <si>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</si>
  <si>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</si>
  <si>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</si>
  <si>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Неподаткові надходження</t>
  </si>
  <si>
    <t>Плата за надання адміністративних послуг</t>
  </si>
  <si>
    <t>Інші надходження</t>
  </si>
  <si>
    <t>Інші джерела власних надходжень бюджетних установ</t>
  </si>
  <si>
    <t xml:space="preserve">Уточнений план на рік </t>
  </si>
  <si>
    <t>01</t>
  </si>
  <si>
    <t>Будівництво освітніх установ та закладів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</si>
  <si>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</si>
  <si>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Членські внески до асоціацій органів місцевого самоврядування</t>
  </si>
  <si>
    <t>Інші програми та заходи у сфері освіти</t>
  </si>
  <si>
    <t>Забезпечення діяльності інших закладів у сфері соціального захисту і соціального забезпечення</t>
  </si>
  <si>
    <t>Інші заходи у сфері соціального захисту і соціального забезпечення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</si>
  <si>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</si>
  <si>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</si>
  <si>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Надання інших внутрішніх кредитів</t>
  </si>
  <si>
    <t>Забезпечення діяльності інших закладів в галузі культури і мистецтва</t>
  </si>
  <si>
    <t>Фінансування за борговими операціями</t>
  </si>
  <si>
    <t>Внутрішні зобов'язання</t>
  </si>
  <si>
    <t>Всього видатків:</t>
  </si>
  <si>
    <t>Код ВКВ/ ТПКВКМБ</t>
  </si>
  <si>
    <t>Найменування головного розпорядника, відповідального виконавця, бюджетної програми або напряму видатків згідно з типовою відомчою/ТПКВКМБ</t>
  </si>
  <si>
    <t>Спеціальний  фонд</t>
  </si>
  <si>
    <t>% виконання звітної дати до уточненого плану на рік</t>
  </si>
  <si>
    <t>% виконання до уточненого плану на рік та кошторисних призначень на рік (власні надходження)</t>
  </si>
  <si>
    <t>0100000</t>
  </si>
  <si>
    <t>0110000</t>
  </si>
  <si>
    <t>0110150</t>
  </si>
  <si>
    <t>0117680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</si>
  <si>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</si>
  <si>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</si>
  <si>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</si>
  <si>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коштів від відшкодування втрат сільськогосподарського і лісогосподарського виробництва  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</si>
  <si>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</si>
  <si>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</si>
  <si>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</si>
  <si>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</si>
  <si>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</si>
  <si>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Інші субвенції з місцевого бюджету</t>
  </si>
  <si>
    <t>Всього :</t>
  </si>
  <si>
    <t>Код</t>
  </si>
  <si>
    <t>Найменування доходів згідно із бюджетною класифікацією</t>
  </si>
  <si>
    <t>Загальний фонд</t>
  </si>
  <si>
    <t>Спеціальний фонд</t>
  </si>
  <si>
    <t>Всього по обох фондах</t>
  </si>
  <si>
    <t>Виконання на звітну дату</t>
  </si>
  <si>
    <t>% виконання до уточненого плану на рік</t>
  </si>
  <si>
    <t>% виконання  до уточненого плану на рік</t>
  </si>
  <si>
    <t>Разом доходів</t>
  </si>
  <si>
    <t>КВК/
КПКВК</t>
  </si>
  <si>
    <t>Надання загальної середньої освіти закладами загальної середньої освіти</t>
  </si>
  <si>
    <t>Податок на доходи фізичних осіб,що сплачується податковими агентами,із доходів платника податку у вигляді заробітної плати</t>
  </si>
  <si>
    <t>Податок на доходи фізичних осіб, що сплачується податковими агнетами,із доходів платника податку інших ніж заробітна плата</t>
  </si>
  <si>
    <t>Податок на доходи фізичних осіб,що сплачується фізичними особами за результатами річного декларування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</si>
  <si>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</si>
  <si>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 </t>
  </si>
  <si>
    <t xml:space="preserve">Рентна плата за спеціальне використання лісових ресурсів  в частині деревини, заготовленої в порядку рубок головного користування 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</si>
  <si>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</si>
  <si>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Плата за користування надрами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</si>
  <si>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</si>
  <si>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</si>
  <si>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податків</t>
  </si>
  <si>
    <t>Пальне</t>
  </si>
  <si>
    <t>Акцизний податок з ввезених на митну територію України підакцизних податків</t>
  </si>
  <si>
    <t>Акцизний податок з реалізації субєктами господарювання</t>
  </si>
  <si>
    <t>Місцеві податки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</si>
  <si>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</si>
  <si>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об'єктів житлової нерухомості 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</si>
  <si>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</si>
  <si>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об'єктів нежитлової нерухомості 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</si>
  <si>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</si>
  <si>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</si>
  <si>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</si>
  <si>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</si>
  <si>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Туристичний збір </t>
  </si>
  <si>
    <t>Туристичний збір, сплачений фізичними особами </t>
  </si>
  <si>
    <t>Єдиний податок</t>
  </si>
  <si>
    <t>Єдиний податок з юридичних осіб 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</si>
  <si>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</si>
  <si>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</si>
  <si>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</si>
  <si>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</si>
  <si>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</si>
  <si>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</si>
  <si>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</si>
  <si>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</si>
  <si>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інших адміністративних послуг</t>
  </si>
  <si>
    <t>Державне мито</t>
  </si>
  <si>
    <t>Державне мито,що сплачується за місцем розгляду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</si>
  <si>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</si>
  <si>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</si>
  <si>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</si>
  <si>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</si>
  <si>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Благодійні внески, гранти та дарунки отримані від інших установ організацій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</si>
  <si>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</si>
  <si>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</si>
  <si>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</si>
  <si>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</si>
  <si>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</si>
  <si>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</si>
  <si>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</si>
  <si>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</si>
  <si>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дотації з державного бюджету</t>
  </si>
  <si>
    <t>Кам'янська сільська рада(відповідльний виконавець)</t>
  </si>
  <si>
    <t>0111010</t>
  </si>
  <si>
    <t>Надання дошкільної освіти</t>
  </si>
  <si>
    <t>0111021</t>
  </si>
  <si>
    <t>0111031</t>
  </si>
  <si>
    <t>0111080</t>
  </si>
  <si>
    <t>Надання спеціалізованої освіти мистецькими школами</t>
  </si>
  <si>
    <t>0111200</t>
  </si>
  <si>
    <t>0111210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</si>
  <si>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</si>
  <si>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0112111</t>
  </si>
  <si>
    <t>Первинна медична допомога населенню, що надається центрами первинної медичної (медико-санітарної) допомоги</t>
  </si>
  <si>
    <t>0112152</t>
  </si>
  <si>
    <t>0113124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</si>
  <si>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</si>
  <si>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0113160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</si>
  <si>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</si>
  <si>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0113210</t>
  </si>
  <si>
    <t>Організація та проведення громадських робіт</t>
  </si>
  <si>
    <t>0113241</t>
  </si>
  <si>
    <t>0113242</t>
  </si>
  <si>
    <t>0114081</t>
  </si>
  <si>
    <t>0116030</t>
  </si>
  <si>
    <t>Організація благоустрою населених пунктів</t>
  </si>
  <si>
    <t>0117130</t>
  </si>
  <si>
    <t>Здійснення заходів із землеустрою</t>
  </si>
  <si>
    <t>0117325</t>
  </si>
  <si>
    <t>Будівництво споруд, установ та закладів фізичної культури і спорту</t>
  </si>
  <si>
    <t>0117363</t>
  </si>
  <si>
    <t>Виконання інвестиційних проектів в рамках здійснення заходів щодо соціально-економічного розвитку окремих територій</t>
  </si>
  <si>
    <t>0117390</t>
  </si>
  <si>
    <t>Розвиток мережі центрів надання адміністративних послуг</t>
  </si>
  <si>
    <t>0117461</t>
  </si>
  <si>
    <t>0118313</t>
  </si>
  <si>
    <t>Ліквідація іншого забруднення навколишнього природного середовища</t>
  </si>
  <si>
    <t>0119800</t>
  </si>
  <si>
    <t>3700000</t>
  </si>
  <si>
    <t>Фінансовий відділ (головний розпорядник)</t>
  </si>
  <si>
    <t>Фінансовий відділ (відповідльний виконавець)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</si>
  <si>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</si>
  <si>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</si>
  <si>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Виконання доходів сільського бюджету</t>
  </si>
  <si>
    <t xml:space="preserve">Виконання видатків сільського бюджету </t>
  </si>
  <si>
    <t>0113230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</si>
  <si>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</si>
  <si>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0117321</t>
  </si>
  <si>
    <t xml:space="preserve">Виконання надання та повернення кредитів сільського бюджету </t>
  </si>
  <si>
    <t>Кам'янська сільська рада</t>
  </si>
  <si>
    <t xml:space="preserve">Кам'янська сільська рада </t>
  </si>
  <si>
    <t>Джерела фінансування сільського бюджету</t>
  </si>
  <si>
    <r>
      <t>Інші неподаткові надходження</t>
    </r>
    <r>
      <rPr>
        <sz val="10"/>
        <rFont val="Times New Roman"/>
        <family val="1"/>
        <charset val="204"/>
      </rPr>
      <t> </t>
    </r>
  </si>
  <si>
    <r>
      <t>Кам</t>
    </r>
    <r>
      <rPr>
        <b/>
        <sz val="10"/>
        <color indexed="8"/>
        <rFont val="Calibri"/>
        <family val="2"/>
        <charset val="204"/>
      </rPr>
      <t>'</t>
    </r>
    <r>
      <rPr>
        <b/>
        <sz val="10"/>
        <color indexed="8"/>
        <rFont val="Times New Roman"/>
        <family val="1"/>
        <charset val="204"/>
      </rPr>
      <t>янська сільська рада (головний розпорядник)</t>
    </r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</si>
  <si>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</si>
  <si>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</si>
  <si>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</si>
  <si>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</si>
  <si>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</si>
  <si>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Надходження від продажу основного капіталу  </t>
  </si>
  <si>
    <t>Інші дотації з місцевого бюджету</t>
  </si>
  <si>
    <t>0117330</t>
  </si>
  <si>
    <t>Транспортний податок з фізичних осіб</t>
  </si>
  <si>
    <t>0118330</t>
  </si>
  <si>
    <t>Інша діяльність у сфері екології та охорони природних ресурсів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</si>
  <si>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</si>
  <si>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0115061</t>
  </si>
  <si>
    <t>0118110</t>
  </si>
  <si>
    <t>Заходи із запобігання та ліквідації надзвичайних ситуацій та наслідків стихійного лиха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</si>
  <si>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</si>
  <si>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Державне мито, пов`язане з видачею та оформленням закордонних паспортів (посвідок) та паспортів громадян України</t>
  </si>
  <si>
    <t>0116081</t>
  </si>
  <si>
    <t>Будівництво житла для окремих категорій населення відповідно до законодавства</t>
  </si>
  <si>
    <t>Надходження від орендної плати за користування цілісним майновим комплепксом та іншим державним чи комунальним майном</t>
  </si>
  <si>
    <t>Надходження від орендної плати за користування цілісним майновим комплепксом та іншим майном, що перебуває у комунальній власності</t>
  </si>
  <si>
    <t>Програма здійснення землеустрою на території Кам'янської сільської ради на 2021-2024 роки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</si>
  <si>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</si>
  <si>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Субвенція з місцевого бюджету на виконання інвестиційних проектів</t>
  </si>
  <si>
    <t xml:space="preserve">Виконання інвестиційних проектів за рахунок
субвенцій з інших бюджетів </t>
  </si>
  <si>
    <t>0117368</t>
  </si>
  <si>
    <t>0117520</t>
  </si>
  <si>
    <t>Реалізація Національної програми інформатизації</t>
  </si>
  <si>
    <t>Проведення експертної грошової оцінки земельної
ділянки чи права на неї</t>
  </si>
  <si>
    <t>0117650</t>
  </si>
  <si>
    <r>
      <t>Відділ освіти, сім'ї, молоді та спорту, культури і туризму Кам</t>
    </r>
    <r>
      <rPr>
        <b/>
        <sz val="10"/>
        <color indexed="8"/>
        <rFont val="Calibri"/>
        <family val="2"/>
        <charset val="204"/>
      </rPr>
      <t>'</t>
    </r>
    <r>
      <rPr>
        <b/>
        <sz val="10"/>
        <color indexed="8"/>
        <rFont val="Times New Roman"/>
        <family val="1"/>
        <charset val="204"/>
      </rPr>
      <t>янської сільської ради (головний розпорядник)</t>
    </r>
  </si>
  <si>
    <t>Відділ освіти, сім'ї, молоді та спорту, культури і туризму Кам'янської сільської ради (відповідльний виконавець)</t>
  </si>
  <si>
    <t>0600000</t>
  </si>
  <si>
    <t>0610000</t>
  </si>
  <si>
    <t>Керівництво і управління у відповідній сфері у
містах (місті Києві), селищах, села</t>
  </si>
  <si>
    <t>0611010</t>
  </si>
  <si>
    <t>0610160</t>
  </si>
  <si>
    <t>Надання загальної середньої освіти закладами
загальної середньої освіти за рахунок коштів
місцевого бюджету</t>
  </si>
  <si>
    <t>0611021</t>
  </si>
  <si>
    <t>Надання загальної середньої освіти закладами
загальної середньої освіти за рахунок освітньої
субвенції</t>
  </si>
  <si>
    <t>0611031</t>
  </si>
  <si>
    <t>Надання спеціалізованої освіти мистецькими
школами</t>
  </si>
  <si>
    <t>Забезпечення діяльності інших закладів у сфері
освіти</t>
  </si>
  <si>
    <t>Надання освіти за рахунок залишку коштів за
субвенцією з державного бюджету місцевим
бюджетам на надання державної підтримки особам
з особливими освітніми потребами на кінець
бюджетного періоду</t>
  </si>
  <si>
    <t>0611080</t>
  </si>
  <si>
    <t>0611141</t>
  </si>
  <si>
    <t>0611142</t>
  </si>
  <si>
    <t>0611200</t>
  </si>
  <si>
    <t>0611210</t>
  </si>
  <si>
    <t>0617321</t>
  </si>
  <si>
    <t>0614081</t>
  </si>
  <si>
    <t>Податок на доходи фізичних осіб у вигляді мінімального податкового зобов'язання, що підлягає сплаті фізичними особами</t>
  </si>
  <si>
    <t>Адміністративний збір за державну реєстрацію речових прав на нерухоме майно та їх обтяжень</t>
  </si>
  <si>
    <t>Інші субвенсії з місцевого бюджету</t>
  </si>
  <si>
    <t>Субвенція з місцевого бюджету за рахунок залишку коштів освітньої субвенції , що утворився на початок бюджетного періоду</t>
  </si>
  <si>
    <t>0117350</t>
  </si>
  <si>
    <t>Розроблення схем планування а забудови територій (містобудівної документації</t>
  </si>
  <si>
    <t>від ________ року № _____</t>
  </si>
  <si>
    <t>0611292</t>
  </si>
  <si>
    <t xml:space="preserve"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</t>
  </si>
  <si>
    <t>0117640</t>
  </si>
  <si>
    <t>Заходи з енергозбереження</t>
  </si>
  <si>
    <t>від  _________ року №_____</t>
  </si>
  <si>
    <t>Програма забезпечення пільговим відпуском лікарських засобів окремим групам населення та за певними категоріями захорювань у разі амбулаторного лікування мешканців Кам'янської сільської ради на 2024-2026 роки</t>
  </si>
  <si>
    <t>Програма надання соціальних гарантій фізичним особам, які надають соціальні посуги з догляду на непрофесійній основі громадянам похилого віку, особам з інвалідністю, хворим, які не здатні до самообслугоування і потребують сторонньої допомоги на 2024-2026 роки</t>
  </si>
  <si>
    <t>Програма з організації та проведення оплачуваних громадських робіт по Кам'янській сільській раді Берегівського району Закарпатської області на 2024-2026 роки</t>
  </si>
  <si>
    <t>Програма регулювання містобудівної діяльності та розвитку інформаційної системи містобудівного кадастру на 2024-2026 роки</t>
  </si>
  <si>
    <t>Програма капітального, поточного, поточно-середнього ремонту та утримання вулиць і доріг місцевого значення Кам′янської сільської територіальної громади на 2024-2026 роки</t>
  </si>
  <si>
    <t>01181110</t>
  </si>
  <si>
    <t>Програма створення, поновлення та використання місцевого матеріального резерву для ліквідації надзвичайних ситуацій техногенного характеру та їх наслідків на території  Кам′янської сільської ради на 2022-2025 роки</t>
  </si>
  <si>
    <t>Програма запобігання ліквідації забруднення навколишнього природного серидовища на 2024-2026 роки</t>
  </si>
  <si>
    <t>0118831</t>
  </si>
  <si>
    <t>Програма "Власний дім"</t>
  </si>
  <si>
    <t>06</t>
  </si>
  <si>
    <t>Відділ освіти, сім'ї, молоді та спорту, культурии і туризму Кам'янської сільської ради Берегівського району Закарпатської області</t>
  </si>
  <si>
    <t>Програма надання одноразової допомоги дітям-сиротам і дітям, позбавленим батьківського піклування, яким виповнилося 18 років на 2024-2026 роки</t>
  </si>
  <si>
    <t>0113112</t>
  </si>
  <si>
    <t>Заходи державної політики з питань дітей та їх соціального захисту</t>
  </si>
  <si>
    <t>0113121</t>
  </si>
  <si>
    <t>0117322</t>
  </si>
  <si>
    <t>Будівництво медичних закладів та установ</t>
  </si>
  <si>
    <t xml:space="preserve">Додаток № 1
до  рішення виконавчого комітету сільської ради   </t>
  </si>
  <si>
    <t>Додаток № 2
до  рішення виконавчого комітету сільської ради</t>
  </si>
  <si>
    <t>Додаток № 3
до  рішення виконавчого комітету сільської ради</t>
  </si>
  <si>
    <t>Додаток № 4
до  рішення виконавчого комітету сільської ради</t>
  </si>
  <si>
    <t>Секретар виконавчого комітету</t>
  </si>
  <si>
    <t>Наталія КОПИН</t>
  </si>
  <si>
    <t>Кошти гарантійного та реєстраційногот внесків, що визначені Законом України "Про оренду державного та комунального майна", які підлягають перерахуванню оператором електронного майданчика та відповідного бюджету.</t>
  </si>
  <si>
    <t xml:space="preserve">Субвенція з державного бюджету місцевим бюджетам на надання державної підтримки особам з особливими освітніми потребами </t>
  </si>
  <si>
    <t>Субвенція з державного бюджету місцевим бюджетам на реалізацію публічного інвестиційого проекту на забезпечення якісної, сучасної та доступної загальної середньої освіти "Нова українська школа"</t>
  </si>
  <si>
    <t xml:space="preserve">Субвенція з державного бджету місцевим бюджетам  на здійснення доплат педагогічним працівникам закладів загальної середньої освіти </t>
  </si>
  <si>
    <t>Уточнений план на  2025 рік (кошторис-власні надходження)</t>
  </si>
  <si>
    <t xml:space="preserve">Здійснення соціальної роботи та надання соціальних послуг центрами соціальних служб та центрами надання соціальних послуг особам/сім'ям, які належать до вразливих груп населення та/або перебувають у складних життєвих обставинах </t>
  </si>
  <si>
    <t>0119770</t>
  </si>
  <si>
    <t xml:space="preserve">Проведення (надання) 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
</t>
  </si>
  <si>
    <t>0611291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</si>
  <si>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</si>
  <si>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</si>
  <si>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</si>
  <si>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0619770</t>
  </si>
  <si>
    <t>0111241</t>
  </si>
  <si>
    <t>Співфінансування заходів, що реалізуються за рахунок 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реконструкцій та капітального ремонту) ідалень (харчоблоків)  закладів освіти, зокрема військових (військово-морських, військово-спортивних) ліцеїв, ліцеїв із посиленою військово-фізичною підготовкою.</t>
  </si>
  <si>
    <t>0111300</t>
  </si>
  <si>
    <t>0112170</t>
  </si>
  <si>
    <t xml:space="preserve">Будівництво 1  закладів охорони здоров'я </t>
  </si>
  <si>
    <t>0115041</t>
  </si>
  <si>
    <t>Розвиток та підтримка доступної спортивної інфраструктури</t>
  </si>
  <si>
    <t>0115070</t>
  </si>
  <si>
    <t>Будівництво 1 споруд, установ та закладів фізичної культури і спорту</t>
  </si>
  <si>
    <t>0611183</t>
  </si>
  <si>
    <t xml:space="preserve"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 </t>
  </si>
  <si>
    <t>0611184</t>
  </si>
  <si>
    <t xml:space="preserve">Виконання заходів, спрямованих на реалізацію публічного інвестиційного проекту   на забезпечення якісної, сучасної та доступної загальної середньої освіти "Нова українська школа"  за рахунок субвенції з державного бюджету місцевим бюджетам </t>
  </si>
  <si>
    <t>0611261</t>
  </si>
  <si>
    <t>Співфінансування заходів,що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нвдають загальну середню освіту (облаштування укриттів) зокрема військових (військово-морських, військово-спортивних) ліцеях, ліцеях із посиленою військово-фізичною підготовкою</t>
  </si>
  <si>
    <t>0611403</t>
  </si>
  <si>
    <t>Забезпечення харчуванням учнів початкових класів закладів загальної середньої освіти  за рахунок субвенції з державного бюджету місцевим бюджетам</t>
  </si>
  <si>
    <t>Авансовий внесок з податку на доходи фізичних осіб, що сплачуються платниками податку, які здійснюють роздрібну торгівлю пальним</t>
  </si>
  <si>
    <t xml:space="preserve"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</t>
  </si>
  <si>
    <t>0113140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</si>
  <si>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</si>
  <si>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0116090</t>
  </si>
  <si>
    <t>Інша діяльність у сфері ежитлово-комунального господарства</t>
  </si>
  <si>
    <t>0614082</t>
  </si>
  <si>
    <t>Інші заходи у у галузі культури і мистецтва</t>
  </si>
  <si>
    <t>0114082</t>
  </si>
  <si>
    <t>Інші заходи в галузі культури і мистецтва</t>
  </si>
  <si>
    <t>0114083</t>
  </si>
  <si>
    <t>Будівництво закладів культури і мистецтва</t>
  </si>
  <si>
    <t>0611300</t>
  </si>
  <si>
    <t>% виконання</t>
  </si>
  <si>
    <t>Програма організації та забезпечення територіальної оборони, призову громадян на військову службу та військово-патріотичного виховання населення Кам'янської сільської територіальної громади на 2024-2027 роки</t>
  </si>
  <si>
    <t>Програма "Турбота" на 2027-2027 роки</t>
  </si>
  <si>
    <t>Програми забезпечення перебування внутрішньо переміщених та/або евакуйованих осіб у закладах комунальної форми власності і приватного сектору та забезпечення першочергових потреб цивільного населення для їх життєдіяльності в умовах дії воєнного стану у Кам’янській  сільській територіальній громаді на 2024-2026 роки</t>
  </si>
  <si>
    <t>Програма благоустрою населених пунктів Кам'янської сільської ради на 2025-2027 роки</t>
  </si>
  <si>
    <t>Програма забезпечення житлом громадян  Кам'янської сільської територіальної гроиади на 2023-2025 роки</t>
  </si>
  <si>
    <t>Програма здійснення землеустрою на території Кам'янської сільської ради на 2025-2027 роки</t>
  </si>
  <si>
    <t>Програмапро сплату членських внесків Всеукраїнській асоціації органів місцевого самоврядування "Асоціація міст України" на 2025-2027 роки</t>
  </si>
  <si>
    <t>Програма розвитку  та фінансової підтримки КНП "Іршавський центр первинної  медичної допомоги" Іршавської міської ради, що надає первинну медичну допомогу на території Кам'янської сільської територіальної громади на 2025-2027 роки</t>
  </si>
  <si>
    <t>Програма покращення матеріально-технічного забезпечення військових частин на 2025-2026 роки</t>
  </si>
  <si>
    <t>Програма  підтримки Управління стратегічних розслідувань в Закарпатській області Департаменту стратегівчних розслідувань Національної поліції України  на 2024-2025 роки у Новій редакції</t>
  </si>
  <si>
    <t>Програма підвищення ефективності виконання повноважень органами виконавчої влади щодо реалізації державної регіональної політики на 2025 рік</t>
  </si>
  <si>
    <t>Програма цивільного захисту населення і території Кам'янської сільської ради від надзвичайних ситуацій техногенного, при родного, соціального та воєнного характеру на 2025-2027 роки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</si>
  <si>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</si>
  <si>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</si>
  <si>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0113191</t>
  </si>
  <si>
    <t>Інші видатки на соціальний захист ветеранів війни та праці</t>
  </si>
  <si>
    <t>0111242</t>
  </si>
  <si>
    <t>Виконання заходів, щодо публічного інвестиційного проекту на придбання обладнання, створення та модерзнізацію (проведення реконструкції та капітального ремонту) їдалень (харчоблоків) закладів освіти, зокрема військових (військово-морських ліцеїв)</t>
  </si>
  <si>
    <t>0611501</t>
  </si>
  <si>
    <t xml:space="preserve">Проведення (надання) 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потребами(за спеціальним фондом)
</t>
  </si>
  <si>
    <t>Субвенція з державного бюджету місцевим бюджетам на забезпечення харчуванням учнів закладів загальної середньої освіти</t>
  </si>
  <si>
    <t>Надходження бюджетних установ від реалізації в установленому порядку майна (крім нерухомого майна)</t>
  </si>
  <si>
    <t>Програма надання матеріальної допомоги на саноторно-курортне лікування та реабілітацію ветеранам війни та особам, які мають особливі заслуги перед Батьківщиною та проживають на території Кам'янської сільської територіальної громади на 2025-2027 роки.</t>
  </si>
  <si>
    <t>'Розвиток спортивно-масової роботи на 2023-2025 роки</t>
  </si>
  <si>
    <t>Програма підтримки Територіального управління  Державного бюро розслідувань, розташованого у місті Львові на 2025-2026 роки з дислокацією у м.Ужгород</t>
  </si>
  <si>
    <t>Програма виплати одноразової грошової допомоги випускникам закладів загальної середньої освіти Кам'янської сільської територальної громади із числа дітей-сиріт, дітей позбавлених батьківського піклування на 2025-2027 роки</t>
  </si>
  <si>
    <t>Рентна плата за спеціальне використання води водних об`єктів місцевого значення</t>
  </si>
  <si>
    <t>0611702</t>
  </si>
  <si>
    <t xml:space="preserve">Уточнений план на звітний 2026  рік  </t>
  </si>
  <si>
    <t>від  _____.2026 року № _______</t>
  </si>
  <si>
    <t xml:space="preserve">Уточнений план на 2026  рік </t>
  </si>
  <si>
    <t>від _______2026 року № __</t>
  </si>
  <si>
    <t>Підготовка та реалізація публічних інвестиційних проектів/програм публічних інвестицій за рахунок коштів місцевого бюджету в галузі освіти</t>
  </si>
  <si>
    <t xml:space="preserve">Уточнений план на  2026 рік
</t>
  </si>
  <si>
    <t>0116091</t>
  </si>
  <si>
    <t>Підготовка та реалізація публічних інвестиційних проектів/програм публічних інвестицій за рахунок коштів місцевого бюджету в інших секторах економічної діяльності</t>
  </si>
  <si>
    <t>0117480</t>
  </si>
  <si>
    <t>Підготовка та реалізація публічних інвестиційних проектів/програм публічних інвестицій за рахунок коштів місцевого бюджету в галузі дорожнього господарства</t>
  </si>
  <si>
    <t>Підготовка та реалізація публічних інвестиційних проектів/програм публічних інвестицій за рахунок коштів місцевого бюджету в галузі житлово-комунального господарства</t>
  </si>
  <si>
    <t>0611231</t>
  </si>
  <si>
    <t>Співфінансування заходів,що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 зокрема військових (військово-морських, військово-спортивних) ліцеях, ліцеях із посиленою військово-фізичною підготовкою</t>
  </si>
  <si>
    <t>0611241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</si>
  <si>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</t>
  </si>
  <si>
    <t>0611275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</si>
  <si>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</si>
  <si>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0118832</t>
  </si>
  <si>
    <t>Повернення довгострокових кредитів, наданих індивідуальним забудовникам</t>
  </si>
  <si>
    <t>Повернення інших внутрішніх  кредитів</t>
  </si>
  <si>
    <t xml:space="preserve">Уточнений план на 2026 рік </t>
  </si>
  <si>
    <t>0111261</t>
  </si>
  <si>
    <t>Програма оздоровлення та відпочинку дітей Кам'янської сільської ради на 2025-2028 роки</t>
  </si>
  <si>
    <t>Програма забезпечення житлом Кам'янської сільської територіальної гроиади на 2023-2025 роки</t>
  </si>
  <si>
    <t>Програма управління комунальним майнои Кам'янської сільської територіальної громади на 2025-2027 роки</t>
  </si>
  <si>
    <t>Програма фінансової підтримки гемодіалізного відділення амбулаторного типу КНП "Іршавська міська лікарня" Іршавської міської ради Закарпатської області на 2026 рік</t>
  </si>
  <si>
    <t xml:space="preserve">Програма профілактики злочинності, забезпечення публічної безпеки і порядку на території Кам'янської сільської ради на 2026- 2028 роки </t>
  </si>
  <si>
    <t>Програма "Поліцейський офіцер громади" Кам'янської територіальної громади на 2026-2028 роки (Берегівський РВП ГУНП в Закарпатській обл.)</t>
  </si>
  <si>
    <t>Програма фінансової підтримки державної екологічної інспекції у Закарпатської області на 2026 рік</t>
  </si>
  <si>
    <t xml:space="preserve">Програма забезпечення пожежної та техногенної безпеки на території Кам'янської сільської територіальної громади на 2026-2027 роки </t>
  </si>
  <si>
    <t>Програма підвищення рівня обслуговування та якості надання послуг з оформлення паспорта громадянина України у вигляді картки та паспорта громадянина України для виїзду закордон у Берегівському відділі Головного управління Державної міграційної служби України в Закарпатській області на 2026-2027 роки</t>
  </si>
  <si>
    <t>Програма забезпечення безпеки громадян шляхом виправлення засуджених та запобігання вчинених ними повторних злочинів на території Кам'янської сільської ради на 2025-2027 роки</t>
  </si>
  <si>
    <t xml:space="preserve">Прогррама відзначення державних та професійних св'ят, ювілейних та св'яткових дат, здійснення представницьких та інших заходів Кам'янської сільської ради  на 2025-2027 роки </t>
  </si>
  <si>
    <t>за  перше півріччя 2026 року</t>
  </si>
  <si>
    <t>Додаткова дотація з державного бюджету</t>
  </si>
  <si>
    <t>Субвенція з державного бюджету місцевим бюджетам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</t>
  </si>
  <si>
    <t>Уточнений план на  2026 рік
(кошторис - власні надходження)</t>
  </si>
  <si>
    <t xml:space="preserve">Уточнений план на  звітний 2026 рік </t>
  </si>
  <si>
    <t xml:space="preserve"> за  перше півріччя 2026 року</t>
  </si>
  <si>
    <t>\</t>
  </si>
  <si>
    <t>за перше півріччя  2026 року</t>
  </si>
  <si>
    <t>Касові видатки за перше півріччя 206 року</t>
  </si>
  <si>
    <t>Уточнений план на 2026 рік
(розпис)</t>
  </si>
  <si>
    <t>Програма підвищення безбар'єрного простору у Кам'янській сільській раді на 2025-2026 роки</t>
  </si>
  <si>
    <t>Програма забезпечення дежавної безпеки на території Кам'янської сільської територіальної громади підрозділом Управління Служби безпеки України  в Закарпатській області на 2026-2028 роки</t>
  </si>
  <si>
    <t>Фінаннсування за рахунок залишків коштів на рахунках бюджетних установ</t>
  </si>
  <si>
    <t>Інформація про фінансування програм із бюджету Кам'янської сільської ТГ  за перше півріччя 2026 року</t>
  </si>
  <si>
    <t>Всього по  бюджету ТГ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</si>
</sst>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-* #,##0_р_._-;\-* #,##0_р_._-;_-* &quot;-&quot;_р_._-;_-@_-"/>
    <numFmt numFmtId="166" formatCode="_-* #,##0.00_р_._-;\-* #,##0.00_р_._-;_-* &quot;-&quot;??_р_._-;_-@_-"/>
    <numFmt numFmtId="167" formatCode="0.0"/>
    <numFmt numFmtId="168" formatCode="0.0000"/>
  </numFmts>
  <fonts count="62" x14ac:knownFonts="1">
    <font>
      <sz val="10"/>
      <color indexed="8"/>
      <name val="MS Sans Serif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Helv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12"/>
      <name val="Times New Roman Cyr"/>
      <family val="1"/>
      <charset val="204"/>
    </font>
    <font>
      <b/>
      <sz val="10"/>
      <color indexed="8"/>
      <name val="MS Sans Serif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44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sz val="12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6"/>
      </patternFill>
    </fill>
    <fill>
      <patternFill patternType="solid">
        <fgColor indexed="55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55">
    <xf numFmtId="0" fontId="0" fillId="0" borderId="0"/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7" fillId="0" borderId="1">
      <protection locked="0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7" borderId="0" applyNumberFormat="0" applyBorder="0" applyAlignment="0" applyProtection="0"/>
    <xf numFmtId="0" fontId="19" fillId="5" borderId="0" applyNumberFormat="0" applyBorder="0" applyAlignment="0" applyProtection="0"/>
    <xf numFmtId="0" fontId="19" fillId="9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8" borderId="0" applyNumberFormat="0" applyBorder="0" applyAlignment="0" applyProtection="0"/>
    <xf numFmtId="0" fontId="19" fillId="12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5" borderId="0" applyNumberFormat="0" applyBorder="0" applyAlignment="0" applyProtection="0"/>
    <xf numFmtId="0" fontId="19" fillId="5" borderId="0" applyNumberFormat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4" borderId="0" applyNumberFormat="0" applyBorder="0" applyAlignment="0" applyProtection="0"/>
    <xf numFmtId="0" fontId="19" fillId="9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21" fillId="17" borderId="0" applyNumberFormat="0" applyBorder="0" applyAlignment="0" applyProtection="0"/>
    <xf numFmtId="0" fontId="20" fillId="11" borderId="0" applyNumberFormat="0" applyBorder="0" applyAlignment="0" applyProtection="0"/>
    <xf numFmtId="0" fontId="21" fillId="11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0" fillId="18" borderId="0" applyNumberFormat="0" applyBorder="0" applyAlignment="0" applyProtection="0"/>
    <xf numFmtId="0" fontId="21" fillId="12" borderId="0" applyNumberFormat="0" applyBorder="0" applyAlignment="0" applyProtection="0"/>
    <xf numFmtId="0" fontId="20" fillId="17" borderId="0" applyNumberFormat="0" applyBorder="0" applyAlignment="0" applyProtection="0"/>
    <xf numFmtId="0" fontId="21" fillId="17" borderId="0" applyNumberFormat="0" applyBorder="0" applyAlignment="0" applyProtection="0"/>
    <xf numFmtId="0" fontId="20" fillId="19" borderId="0" applyNumberFormat="0" applyBorder="0" applyAlignment="0" applyProtection="0"/>
    <xf numFmtId="0" fontId="21" fillId="5" borderId="0" applyNumberFormat="0" applyBorder="0" applyAlignment="0" applyProtection="0"/>
    <xf numFmtId="0" fontId="20" fillId="9" borderId="0" applyNumberFormat="0" applyBorder="0" applyAlignment="0" applyProtection="0"/>
    <xf numFmtId="0" fontId="20" fillId="20" borderId="0" applyNumberFormat="0" applyBorder="0" applyAlignment="0" applyProtection="0"/>
    <xf numFmtId="0" fontId="20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2" fillId="0" borderId="0"/>
    <xf numFmtId="0" fontId="20" fillId="21" borderId="0" applyNumberFormat="0" applyBorder="0" applyAlignment="0" applyProtection="0"/>
    <xf numFmtId="0" fontId="21" fillId="17" borderId="0" applyNumberFormat="0" applyBorder="0" applyAlignment="0" applyProtection="0"/>
    <xf numFmtId="0" fontId="20" fillId="22" borderId="0" applyNumberFormat="0" applyBorder="0" applyAlignment="0" applyProtection="0"/>
    <xf numFmtId="0" fontId="21" fillId="22" borderId="0" applyNumberFormat="0" applyBorder="0" applyAlignment="0" applyProtection="0"/>
    <xf numFmtId="0" fontId="20" fillId="23" borderId="0" applyNumberFormat="0" applyBorder="0" applyAlignment="0" applyProtection="0"/>
    <xf numFmtId="0" fontId="21" fillId="23" borderId="0" applyNumberFormat="0" applyBorder="0" applyAlignment="0" applyProtection="0"/>
    <xf numFmtId="0" fontId="20" fillId="18" borderId="0" applyNumberFormat="0" applyBorder="0" applyAlignment="0" applyProtection="0"/>
    <xf numFmtId="0" fontId="21" fillId="24" borderId="0" applyNumberFormat="0" applyBorder="0" applyAlignment="0" applyProtection="0"/>
    <xf numFmtId="0" fontId="20" fillId="17" borderId="0" applyNumberFormat="0" applyBorder="0" applyAlignment="0" applyProtection="0"/>
    <xf numFmtId="0" fontId="21" fillId="17" borderId="0" applyNumberFormat="0" applyBorder="0" applyAlignment="0" applyProtection="0"/>
    <xf numFmtId="0" fontId="20" fillId="20" borderId="0" applyNumberFormat="0" applyBorder="0" applyAlignment="0" applyProtection="0"/>
    <xf numFmtId="0" fontId="21" fillId="20" borderId="0" applyNumberFormat="0" applyBorder="0" applyAlignment="0" applyProtection="0"/>
    <xf numFmtId="0" fontId="20" fillId="25" borderId="0" applyNumberFormat="0" applyBorder="0" applyAlignment="0" applyProtection="0"/>
    <xf numFmtId="0" fontId="20" fillId="20" borderId="0" applyNumberFormat="0" applyBorder="0" applyAlignment="0" applyProtection="0"/>
    <xf numFmtId="0" fontId="20" fillId="15" borderId="0" applyNumberFormat="0" applyBorder="0" applyAlignment="0" applyProtection="0"/>
    <xf numFmtId="0" fontId="20" fillId="24" borderId="0" applyNumberFormat="0" applyBorder="0" applyAlignment="0" applyProtection="0"/>
    <xf numFmtId="0" fontId="20" fillId="17" borderId="0" applyNumberFormat="0" applyBorder="0" applyAlignment="0" applyProtection="0"/>
    <xf numFmtId="0" fontId="20" fillId="22" borderId="0" applyNumberFormat="0" applyBorder="0" applyAlignment="0" applyProtection="0"/>
    <xf numFmtId="0" fontId="23" fillId="5" borderId="2" applyNumberFormat="0" applyAlignment="0" applyProtection="0"/>
    <xf numFmtId="0" fontId="23" fillId="5" borderId="2" applyNumberFormat="0" applyAlignment="0" applyProtection="0"/>
    <xf numFmtId="0" fontId="24" fillId="3" borderId="3" applyNumberFormat="0" applyAlignment="0" applyProtection="0"/>
    <xf numFmtId="0" fontId="25" fillId="3" borderId="2" applyNumberFormat="0" applyAlignment="0" applyProtection="0"/>
    <xf numFmtId="0" fontId="26" fillId="9" borderId="0" applyNumberFormat="0" applyBorder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>
      <alignment vertical="top"/>
    </xf>
    <xf numFmtId="0" fontId="33" fillId="0" borderId="7" applyNumberFormat="0" applyFill="0" applyAlignment="0" applyProtection="0"/>
    <xf numFmtId="0" fontId="34" fillId="26" borderId="8" applyNumberFormat="0" applyAlignment="0" applyProtection="0"/>
    <xf numFmtId="0" fontId="35" fillId="26" borderId="8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3" borderId="2" applyNumberFormat="0" applyAlignment="0" applyProtection="0"/>
    <xf numFmtId="0" fontId="2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5" fillId="0" borderId="0"/>
    <xf numFmtId="0" fontId="15" fillId="0" borderId="0"/>
    <xf numFmtId="0" fontId="5" fillId="0" borderId="0"/>
    <xf numFmtId="0" fontId="33" fillId="0" borderId="9" applyNumberFormat="0" applyFill="0" applyAlignment="0" applyProtection="0"/>
    <xf numFmtId="0" fontId="40" fillId="4" borderId="0" applyNumberFormat="0" applyBorder="0" applyAlignment="0" applyProtection="0"/>
    <xf numFmtId="0" fontId="40" fillId="8" borderId="0" applyNumberFormat="0" applyBorder="0" applyAlignment="0" applyProtection="0"/>
    <xf numFmtId="0" fontId="41" fillId="0" borderId="0" applyNumberFormat="0" applyFill="0" applyBorder="0" applyAlignment="0" applyProtection="0"/>
    <xf numFmtId="0" fontId="22" fillId="7" borderId="10" applyNumberFormat="0" applyFont="0" applyAlignment="0" applyProtection="0"/>
    <xf numFmtId="0" fontId="42" fillId="7" borderId="10" applyNumberFormat="0" applyFont="0" applyAlignment="0" applyProtection="0"/>
    <xf numFmtId="0" fontId="24" fillId="3" borderId="3" applyNumberFormat="0" applyAlignment="0" applyProtection="0"/>
    <xf numFmtId="0" fontId="24" fillId="27" borderId="3" applyNumberFormat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14" borderId="0" applyNumberFormat="0" applyBorder="0" applyAlignment="0" applyProtection="0"/>
    <xf numFmtId="0" fontId="5" fillId="0" borderId="0"/>
    <xf numFmtId="0" fontId="4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17" fillId="0" borderId="0">
      <protection locked="0"/>
    </xf>
    <xf numFmtId="0" fontId="3" fillId="0" borderId="0"/>
    <xf numFmtId="0" fontId="2" fillId="0" borderId="0"/>
    <xf numFmtId="0" fontId="1" fillId="0" borderId="0"/>
    <xf numFmtId="0" fontId="60" fillId="0" borderId="0"/>
    <xf numFmtId="0" fontId="51" fillId="0" borderId="0"/>
  </cellStyleXfs>
  <cellXfs count="256">
    <xf numFmtId="0" fontId="0" fillId="0" borderId="0" xfId="0"/>
    <xf numFmtId="0" fontId="52" fillId="0" borderId="1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/>
    <xf numFmtId="0" fontId="10" fillId="0" borderId="0" xfId="0" applyFont="1"/>
    <xf numFmtId="0" fontId="7" fillId="0" borderId="0" xfId="123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4" fontId="15" fillId="0" borderId="0" xfId="0" applyNumberFormat="1" applyFont="1" applyAlignment="1">
      <alignment horizontal="right"/>
    </xf>
    <xf numFmtId="0" fontId="7" fillId="0" borderId="0" xfId="123" applyAlignment="1">
      <alignment wrapText="1"/>
    </xf>
    <xf numFmtId="0" fontId="9" fillId="0" borderId="0" xfId="123" applyFont="1"/>
    <xf numFmtId="4" fontId="7" fillId="0" borderId="0" xfId="123" applyNumberFormat="1"/>
    <xf numFmtId="0" fontId="7" fillId="0" borderId="0" xfId="124"/>
    <xf numFmtId="0" fontId="15" fillId="0" borderId="0" xfId="126" applyFont="1"/>
    <xf numFmtId="0" fontId="15" fillId="0" borderId="0" xfId="126" applyFont="1" applyAlignment="1">
      <alignment horizontal="right"/>
    </xf>
    <xf numFmtId="0" fontId="9" fillId="0" borderId="0" xfId="124" applyFont="1"/>
    <xf numFmtId="0" fontId="46" fillId="0" borderId="0" xfId="124" applyFont="1" applyAlignment="1">
      <alignment horizontal="left" vertical="center"/>
    </xf>
    <xf numFmtId="0" fontId="7" fillId="0" borderId="0" xfId="124" applyAlignment="1">
      <alignment wrapText="1"/>
    </xf>
    <xf numFmtId="4" fontId="7" fillId="0" borderId="0" xfId="124" applyNumberFormat="1"/>
    <xf numFmtId="3" fontId="47" fillId="0" borderId="0" xfId="124" applyNumberFormat="1" applyFont="1" applyAlignment="1">
      <alignment horizontal="center" vertical="center"/>
    </xf>
    <xf numFmtId="0" fontId="12" fillId="0" borderId="13" xfId="129" applyFont="1" applyBorder="1" applyAlignment="1">
      <alignment horizontal="left" vertical="center" wrapText="1"/>
    </xf>
    <xf numFmtId="164" fontId="11" fillId="0" borderId="13" xfId="129" applyNumberFormat="1" applyFont="1" applyBorder="1" applyAlignment="1">
      <alignment vertical="center"/>
    </xf>
    <xf numFmtId="4" fontId="11" fillId="0" borderId="13" xfId="124" applyNumberFormat="1" applyFont="1" applyBorder="1" applyAlignment="1">
      <alignment horizontal="right" vertical="center"/>
    </xf>
    <xf numFmtId="4" fontId="12" fillId="0" borderId="13" xfId="0" applyNumberFormat="1" applyFont="1" applyBorder="1" applyAlignment="1">
      <alignment vertical="center"/>
    </xf>
    <xf numFmtId="4" fontId="15" fillId="0" borderId="0" xfId="126" applyNumberFormat="1" applyFont="1"/>
    <xf numFmtId="0" fontId="49" fillId="0" borderId="0" xfId="126" applyFont="1"/>
    <xf numFmtId="4" fontId="15" fillId="0" borderId="0" xfId="129" applyNumberFormat="1" applyFont="1" applyAlignment="1">
      <alignment horizontal="right"/>
    </xf>
    <xf numFmtId="4" fontId="14" fillId="0" borderId="13" xfId="126" applyNumberFormat="1" applyFont="1" applyBorder="1" applyAlignment="1">
      <alignment horizontal="right" vertical="center"/>
    </xf>
    <xf numFmtId="0" fontId="11" fillId="0" borderId="13" xfId="119" applyFont="1" applyBorder="1" applyAlignment="1">
      <alignment vertical="center" wrapText="1"/>
    </xf>
    <xf numFmtId="4" fontId="12" fillId="0" borderId="13" xfId="126" applyNumberFormat="1" applyFont="1" applyBorder="1" applyAlignment="1">
      <alignment horizontal="right" vertical="center"/>
    </xf>
    <xf numFmtId="3" fontId="12" fillId="0" borderId="13" xfId="125" applyNumberFormat="1" applyFont="1" applyBorder="1" applyAlignment="1">
      <alignment vertical="center"/>
    </xf>
    <xf numFmtId="3" fontId="12" fillId="0" borderId="13" xfId="125" applyNumberFormat="1" applyFont="1" applyBorder="1" applyAlignment="1">
      <alignment vertical="center" wrapText="1"/>
    </xf>
    <xf numFmtId="4" fontId="49" fillId="0" borderId="0" xfId="126" applyNumberFormat="1" applyFont="1"/>
    <xf numFmtId="0" fontId="15" fillId="28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49" fontId="7" fillId="0" borderId="0" xfId="123" applyNumberFormat="1" applyAlignment="1">
      <alignment horizontal="center"/>
    </xf>
    <xf numFmtId="39" fontId="11" fillId="3" borderId="13" xfId="0" applyNumberFormat="1" applyFont="1" applyFill="1" applyBorder="1" applyAlignment="1">
      <alignment horizontal="right" vertical="center" wrapText="1"/>
    </xf>
    <xf numFmtId="0" fontId="12" fillId="0" borderId="13" xfId="126" applyFont="1" applyBorder="1"/>
    <xf numFmtId="0" fontId="13" fillId="3" borderId="13" xfId="0" applyFont="1" applyFill="1" applyBorder="1" applyAlignment="1">
      <alignment vertical="center" wrapText="1"/>
    </xf>
    <xf numFmtId="39" fontId="13" fillId="3" borderId="13" xfId="0" applyNumberFormat="1" applyFont="1" applyFill="1" applyBorder="1" applyAlignment="1">
      <alignment vertical="center" wrapText="1"/>
    </xf>
    <xf numFmtId="0" fontId="11" fillId="3" borderId="13" xfId="0" applyFont="1" applyFill="1" applyBorder="1" applyAlignment="1">
      <alignment vertical="center" wrapText="1"/>
    </xf>
    <xf numFmtId="164" fontId="11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49" fontId="11" fillId="0" borderId="13" xfId="124" applyNumberFormat="1" applyFont="1" applyBorder="1" applyAlignment="1">
      <alignment horizontal="center" vertical="center"/>
    </xf>
    <xf numFmtId="39" fontId="55" fillId="29" borderId="19" xfId="0" applyNumberFormat="1" applyFont="1" applyFill="1" applyBorder="1" applyAlignment="1">
      <alignment horizontal="right" vertical="center" wrapText="1"/>
    </xf>
    <xf numFmtId="39" fontId="55" fillId="0" borderId="19" xfId="0" applyNumberFormat="1" applyFont="1" applyBorder="1" applyAlignment="1">
      <alignment horizontal="right" vertical="center" wrapText="1"/>
    </xf>
    <xf numFmtId="4" fontId="12" fillId="0" borderId="13" xfId="126" applyNumberFormat="1" applyFont="1" applyBorder="1"/>
    <xf numFmtId="1" fontId="49" fillId="0" borderId="13" xfId="0" applyNumberFormat="1" applyFont="1" applyBorder="1" applyAlignment="1">
      <alignment horizontal="center" vertical="center"/>
    </xf>
    <xf numFmtId="3" fontId="49" fillId="0" borderId="13" xfId="0" applyNumberFormat="1" applyFont="1" applyBorder="1" applyAlignment="1">
      <alignment vertical="center" wrapText="1"/>
    </xf>
    <xf numFmtId="4" fontId="52" fillId="0" borderId="13" xfId="0" applyNumberFormat="1" applyFont="1" applyBorder="1" applyAlignment="1">
      <alignment horizontal="right" vertical="center"/>
    </xf>
    <xf numFmtId="164" fontId="52" fillId="0" borderId="13" xfId="0" applyNumberFormat="1" applyFont="1" applyBorder="1" applyAlignment="1">
      <alignment horizontal="right" vertical="center"/>
    </xf>
    <xf numFmtId="4" fontId="52" fillId="0" borderId="13" xfId="0" applyNumberFormat="1" applyFont="1" applyBorder="1" applyAlignment="1">
      <alignment vertical="center"/>
    </xf>
    <xf numFmtId="164" fontId="52" fillId="0" borderId="13" xfId="0" applyNumberFormat="1" applyFont="1" applyBorder="1" applyAlignment="1">
      <alignment vertical="center"/>
    </xf>
    <xf numFmtId="0" fontId="49" fillId="0" borderId="13" xfId="0" applyFont="1" applyBorder="1" applyAlignment="1">
      <alignment vertical="center" wrapText="1"/>
    </xf>
    <xf numFmtId="1" fontId="15" fillId="0" borderId="13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right" vertical="center"/>
    </xf>
    <xf numFmtId="164" fontId="10" fillId="0" borderId="13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vertical="center"/>
    </xf>
    <xf numFmtId="164" fontId="10" fillId="0" borderId="13" xfId="0" applyNumberFormat="1" applyFont="1" applyBorder="1" applyAlignment="1">
      <alignment vertical="center"/>
    </xf>
    <xf numFmtId="0" fontId="15" fillId="0" borderId="13" xfId="117" applyFont="1" applyBorder="1" applyAlignment="1">
      <alignment vertical="center" wrapText="1"/>
    </xf>
    <xf numFmtId="0" fontId="49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0" fillId="0" borderId="13" xfId="99" applyFont="1" applyBorder="1" applyAlignment="1">
      <alignment horizontal="left" vertical="center" wrapText="1"/>
    </xf>
    <xf numFmtId="0" fontId="15" fillId="0" borderId="13" xfId="99" applyFont="1" applyBorder="1" applyAlignment="1">
      <alignment vertical="center" wrapText="1"/>
    </xf>
    <xf numFmtId="0" fontId="49" fillId="0" borderId="13" xfId="0" applyFont="1" applyBorder="1" applyAlignment="1">
      <alignment wrapText="1"/>
    </xf>
    <xf numFmtId="0" fontId="52" fillId="0" borderId="13" xfId="0" applyFont="1" applyBorder="1" applyAlignment="1">
      <alignment vertical="center" wrapText="1"/>
    </xf>
    <xf numFmtId="0" fontId="52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4" fontId="49" fillId="0" borderId="13" xfId="0" applyNumberFormat="1" applyFont="1" applyBorder="1" applyAlignment="1">
      <alignment horizontal="right" vertical="center"/>
    </xf>
    <xf numFmtId="4" fontId="15" fillId="0" borderId="13" xfId="0" applyNumberFormat="1" applyFont="1" applyBorder="1" applyAlignment="1">
      <alignment vertical="center"/>
    </xf>
    <xf numFmtId="0" fontId="10" fillId="0" borderId="0" xfId="121" applyFont="1"/>
    <xf numFmtId="0" fontId="14" fillId="0" borderId="0" xfId="128" applyFont="1" applyAlignment="1">
      <alignment vertical="center"/>
    </xf>
    <xf numFmtId="0" fontId="54" fillId="0" borderId="0" xfId="128" applyFont="1"/>
    <xf numFmtId="0" fontId="13" fillId="0" borderId="0" xfId="0" applyFont="1"/>
    <xf numFmtId="0" fontId="14" fillId="0" borderId="0" xfId="118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164" fontId="46" fillId="0" borderId="13" xfId="0" applyNumberFormat="1" applyFont="1" applyBorder="1" applyAlignment="1">
      <alignment horizontal="right" vertical="center"/>
    </xf>
    <xf numFmtId="4" fontId="46" fillId="0" borderId="13" xfId="0" applyNumberFormat="1" applyFont="1" applyBorder="1" applyAlignment="1">
      <alignment horizontal="right" vertical="center"/>
    </xf>
    <xf numFmtId="164" fontId="46" fillId="0" borderId="13" xfId="0" applyNumberFormat="1" applyFont="1" applyBorder="1" applyAlignment="1">
      <alignment vertical="center"/>
    </xf>
    <xf numFmtId="49" fontId="56" fillId="0" borderId="13" xfId="0" applyNumberFormat="1" applyFont="1" applyBorder="1" applyAlignment="1">
      <alignment horizontal="center" vertical="center" wrapText="1"/>
    </xf>
    <xf numFmtId="4" fontId="58" fillId="28" borderId="13" xfId="0" applyNumberFormat="1" applyFont="1" applyFill="1" applyBorder="1" applyAlignment="1">
      <alignment horizontal="right" vertical="center" wrapText="1"/>
    </xf>
    <xf numFmtId="164" fontId="57" fillId="0" borderId="13" xfId="108" applyNumberFormat="1" applyFont="1" applyBorder="1" applyAlignment="1">
      <alignment horizontal="left" vertical="center" wrapText="1"/>
    </xf>
    <xf numFmtId="164" fontId="57" fillId="0" borderId="13" xfId="0" applyNumberFormat="1" applyFont="1" applyBorder="1" applyAlignment="1">
      <alignment horizontal="left" vertical="center" wrapText="1"/>
    </xf>
    <xf numFmtId="0" fontId="46" fillId="0" borderId="13" xfId="99" applyFont="1" applyBorder="1" applyAlignment="1">
      <alignment horizontal="left" vertical="center" wrapText="1"/>
    </xf>
    <xf numFmtId="0" fontId="10" fillId="0" borderId="13" xfId="0" applyFont="1" applyBorder="1" applyAlignment="1">
      <alignment wrapText="1"/>
    </xf>
    <xf numFmtId="0" fontId="10" fillId="0" borderId="13" xfId="0" applyFont="1" applyBorder="1" applyAlignment="1">
      <alignment vertical="center"/>
    </xf>
    <xf numFmtId="2" fontId="11" fillId="3" borderId="13" xfId="0" applyNumberFormat="1" applyFont="1" applyFill="1" applyBorder="1" applyAlignment="1">
      <alignment horizontal="right" vertical="center" wrapText="1"/>
    </xf>
    <xf numFmtId="4" fontId="10" fillId="30" borderId="13" xfId="123" applyNumberFormat="1" applyFont="1" applyFill="1" applyBorder="1" applyAlignment="1">
      <alignment vertical="center" wrapText="1"/>
    </xf>
    <xf numFmtId="49" fontId="10" fillId="30" borderId="13" xfId="123" applyNumberFormat="1" applyFont="1" applyFill="1" applyBorder="1" applyAlignment="1">
      <alignment horizontal="center" vertical="center"/>
    </xf>
    <xf numFmtId="49" fontId="52" fillId="30" borderId="13" xfId="123" applyNumberFormat="1" applyFont="1" applyFill="1" applyBorder="1" applyAlignment="1">
      <alignment horizontal="center" vertical="center"/>
    </xf>
    <xf numFmtId="0" fontId="52" fillId="30" borderId="13" xfId="123" applyFont="1" applyFill="1" applyBorder="1" applyAlignment="1">
      <alignment horizontal="left" vertical="center" wrapText="1"/>
    </xf>
    <xf numFmtId="4" fontId="52" fillId="30" borderId="13" xfId="123" applyNumberFormat="1" applyFont="1" applyFill="1" applyBorder="1" applyAlignment="1">
      <alignment horizontal="right" vertical="center"/>
    </xf>
    <xf numFmtId="4" fontId="10" fillId="30" borderId="13" xfId="123" applyNumberFormat="1" applyFont="1" applyFill="1" applyBorder="1" applyAlignment="1">
      <alignment horizontal="right" vertical="center"/>
    </xf>
    <xf numFmtId="4" fontId="10" fillId="30" borderId="13" xfId="123" applyNumberFormat="1" applyFont="1" applyFill="1" applyBorder="1" applyAlignment="1">
      <alignment vertical="center"/>
    </xf>
    <xf numFmtId="0" fontId="10" fillId="30" borderId="13" xfId="123" applyFont="1" applyFill="1" applyBorder="1" applyAlignment="1">
      <alignment vertical="center" wrapText="1"/>
    </xf>
    <xf numFmtId="4" fontId="10" fillId="30" borderId="12" xfId="0" applyNumberFormat="1" applyFont="1" applyFill="1" applyBorder="1" applyAlignment="1">
      <alignment horizontal="right" vertical="center" wrapText="1"/>
    </xf>
    <xf numFmtId="4" fontId="15" fillId="30" borderId="13" xfId="123" applyNumberFormat="1" applyFont="1" applyFill="1" applyBorder="1" applyAlignment="1">
      <alignment vertical="center" wrapText="1"/>
    </xf>
    <xf numFmtId="4" fontId="10" fillId="30" borderId="13" xfId="0" applyNumberFormat="1" applyFont="1" applyFill="1" applyBorder="1" applyAlignment="1">
      <alignment horizontal="right" vertical="center"/>
    </xf>
    <xf numFmtId="4" fontId="10" fillId="30" borderId="20" xfId="0" applyNumberFormat="1" applyFont="1" applyFill="1" applyBorder="1" applyAlignment="1">
      <alignment horizontal="right" vertical="center" wrapText="1"/>
    </xf>
    <xf numFmtId="4" fontId="10" fillId="30" borderId="13" xfId="0" applyNumberFormat="1" applyFont="1" applyFill="1" applyBorder="1" applyAlignment="1">
      <alignment vertical="center"/>
    </xf>
    <xf numFmtId="4" fontId="10" fillId="30" borderId="13" xfId="0" applyNumberFormat="1" applyFont="1" applyFill="1" applyBorder="1" applyAlignment="1">
      <alignment horizontal="right" vertical="center" wrapText="1"/>
    </xf>
    <xf numFmtId="49" fontId="46" fillId="30" borderId="13" xfId="123" applyNumberFormat="1" applyFont="1" applyFill="1" applyBorder="1" applyAlignment="1">
      <alignment horizontal="center" vertical="center"/>
    </xf>
    <xf numFmtId="0" fontId="46" fillId="30" borderId="13" xfId="123" applyFont="1" applyFill="1" applyBorder="1" applyAlignment="1">
      <alignment horizontal="left" vertical="center" wrapText="1"/>
    </xf>
    <xf numFmtId="4" fontId="52" fillId="30" borderId="13" xfId="123" applyNumberFormat="1" applyFont="1" applyFill="1" applyBorder="1" applyAlignment="1">
      <alignment vertical="center"/>
    </xf>
    <xf numFmtId="0" fontId="15" fillId="30" borderId="13" xfId="0" applyFont="1" applyFill="1" applyBorder="1" applyAlignment="1">
      <alignment horizontal="left" vertical="center" wrapText="1"/>
    </xf>
    <xf numFmtId="164" fontId="59" fillId="30" borderId="13" xfId="0" applyNumberFormat="1" applyFont="1" applyFill="1" applyBorder="1" applyAlignment="1">
      <alignment horizontal="right" vertical="center" wrapText="1"/>
    </xf>
    <xf numFmtId="4" fontId="59" fillId="30" borderId="13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52" fillId="31" borderId="13" xfId="0" applyFont="1" applyFill="1" applyBorder="1" applyAlignment="1">
      <alignment horizontal="center" vertical="center"/>
    </xf>
    <xf numFmtId="0" fontId="52" fillId="31" borderId="13" xfId="0" applyFont="1" applyFill="1" applyBorder="1" applyAlignment="1">
      <alignment vertical="center" wrapText="1"/>
    </xf>
    <xf numFmtId="4" fontId="52" fillId="31" borderId="13" xfId="0" applyNumberFormat="1" applyFont="1" applyFill="1" applyBorder="1" applyAlignment="1">
      <alignment vertical="center"/>
    </xf>
    <xf numFmtId="164" fontId="52" fillId="31" borderId="13" xfId="0" applyNumberFormat="1" applyFont="1" applyFill="1" applyBorder="1" applyAlignment="1">
      <alignment horizontal="right" vertical="center"/>
    </xf>
    <xf numFmtId="164" fontId="52" fillId="31" borderId="13" xfId="0" applyNumberFormat="1" applyFont="1" applyFill="1" applyBorder="1" applyAlignment="1">
      <alignment vertical="center"/>
    </xf>
    <xf numFmtId="4" fontId="52" fillId="32" borderId="13" xfId="0" applyNumberFormat="1" applyFont="1" applyFill="1" applyBorder="1" applyAlignment="1">
      <alignment vertical="center"/>
    </xf>
    <xf numFmtId="164" fontId="52" fillId="32" borderId="13" xfId="0" applyNumberFormat="1" applyFont="1" applyFill="1" applyBorder="1" applyAlignment="1">
      <alignment horizontal="right" vertical="center"/>
    </xf>
    <xf numFmtId="164" fontId="52" fillId="32" borderId="13" xfId="0" applyNumberFormat="1" applyFont="1" applyFill="1" applyBorder="1" applyAlignment="1">
      <alignment vertical="center"/>
    </xf>
    <xf numFmtId="49" fontId="52" fillId="32" borderId="13" xfId="123" applyNumberFormat="1" applyFont="1" applyFill="1" applyBorder="1" applyAlignment="1">
      <alignment horizontal="center" vertical="center"/>
    </xf>
    <xf numFmtId="4" fontId="52" fillId="32" borderId="13" xfId="123" applyNumberFormat="1" applyFont="1" applyFill="1" applyBorder="1" applyAlignment="1">
      <alignment horizontal="right" vertical="center"/>
    </xf>
    <xf numFmtId="0" fontId="52" fillId="32" borderId="13" xfId="123" applyFont="1" applyFill="1" applyBorder="1" applyAlignment="1">
      <alignment vertical="center" wrapText="1"/>
    </xf>
    <xf numFmtId="4" fontId="52" fillId="32" borderId="13" xfId="123" applyNumberFormat="1" applyFont="1" applyFill="1" applyBorder="1" applyAlignment="1">
      <alignment vertical="center"/>
    </xf>
    <xf numFmtId="4" fontId="52" fillId="30" borderId="13" xfId="0" applyNumberFormat="1" applyFont="1" applyFill="1" applyBorder="1" applyAlignment="1">
      <alignment horizontal="right" vertical="center"/>
    </xf>
    <xf numFmtId="0" fontId="10" fillId="0" borderId="13" xfId="0" applyFont="1" applyBorder="1" applyAlignment="1">
      <alignment horizontal="left" vertical="center" wrapText="1"/>
    </xf>
    <xf numFmtId="4" fontId="10" fillId="30" borderId="0" xfId="0" applyNumberFormat="1" applyFont="1" applyFill="1" applyAlignment="1">
      <alignment horizontal="right" vertical="center" wrapText="1"/>
    </xf>
    <xf numFmtId="4" fontId="52" fillId="30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horizontal="right" vertical="center"/>
    </xf>
    <xf numFmtId="4" fontId="52" fillId="33" borderId="13" xfId="0" applyNumberFormat="1" applyFont="1" applyFill="1" applyBorder="1" applyAlignment="1">
      <alignment horizontal="right" vertical="center"/>
    </xf>
    <xf numFmtId="4" fontId="52" fillId="33" borderId="13" xfId="0" applyNumberFormat="1" applyFont="1" applyFill="1" applyBorder="1" applyAlignment="1">
      <alignment vertical="center"/>
    </xf>
    <xf numFmtId="4" fontId="15" fillId="30" borderId="13" xfId="0" applyNumberFormat="1" applyFont="1" applyFill="1" applyBorder="1" applyAlignment="1">
      <alignment horizontal="right" vertical="center"/>
    </xf>
    <xf numFmtId="4" fontId="58" fillId="30" borderId="13" xfId="0" applyNumberFormat="1" applyFont="1" applyFill="1" applyBorder="1" applyAlignment="1">
      <alignment vertical="center" wrapText="1"/>
    </xf>
    <xf numFmtId="4" fontId="58" fillId="0" borderId="13" xfId="0" applyNumberFormat="1" applyFont="1" applyBorder="1" applyAlignment="1">
      <alignment vertical="center" wrapText="1"/>
    </xf>
    <xf numFmtId="0" fontId="15" fillId="0" borderId="13" xfId="0" applyFont="1" applyBorder="1" applyAlignment="1">
      <alignment wrapText="1"/>
    </xf>
    <xf numFmtId="4" fontId="15" fillId="0" borderId="13" xfId="0" applyNumberFormat="1" applyFont="1" applyBorder="1" applyAlignment="1">
      <alignment horizontal="center" vertical="center" wrapText="1"/>
    </xf>
    <xf numFmtId="4" fontId="59" fillId="30" borderId="13" xfId="0" applyNumberFormat="1" applyFont="1" applyFill="1" applyBorder="1" applyAlignment="1">
      <alignment vertical="center" wrapText="1"/>
    </xf>
    <xf numFmtId="4" fontId="58" fillId="28" borderId="13" xfId="0" applyNumberFormat="1" applyFont="1" applyFill="1" applyBorder="1" applyAlignment="1">
      <alignment horizontal="center" vertical="center" wrapText="1"/>
    </xf>
    <xf numFmtId="4" fontId="58" fillId="0" borderId="13" xfId="0" applyNumberFormat="1" applyFont="1" applyBorder="1" applyAlignment="1">
      <alignment horizontal="center" vertical="center" wrapText="1"/>
    </xf>
    <xf numFmtId="4" fontId="58" fillId="30" borderId="13" xfId="0" applyNumberFormat="1" applyFont="1" applyFill="1" applyBorder="1" applyAlignment="1">
      <alignment horizontal="right" vertical="center" wrapText="1"/>
    </xf>
    <xf numFmtId="49" fontId="49" fillId="30" borderId="13" xfId="0" applyNumberFormat="1" applyFont="1" applyFill="1" applyBorder="1" applyAlignment="1">
      <alignment horizontal="center" vertical="center" wrapText="1"/>
    </xf>
    <xf numFmtId="164" fontId="59" fillId="0" borderId="13" xfId="0" applyNumberFormat="1" applyFont="1" applyBorder="1" applyAlignment="1">
      <alignment horizontal="right" vertical="center" wrapText="1"/>
    </xf>
    <xf numFmtId="0" fontId="15" fillId="30" borderId="13" xfId="0" applyFont="1" applyFill="1" applyBorder="1" applyAlignment="1">
      <alignment wrapText="1"/>
    </xf>
    <xf numFmtId="0" fontId="5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wrapText="1"/>
    </xf>
    <xf numFmtId="4" fontId="15" fillId="0" borderId="13" xfId="0" applyNumberFormat="1" applyFont="1" applyBorder="1" applyAlignment="1">
      <alignment wrapText="1"/>
    </xf>
    <xf numFmtId="49" fontId="56" fillId="30" borderId="13" xfId="0" applyNumberFormat="1" applyFont="1" applyFill="1" applyBorder="1" applyAlignment="1">
      <alignment horizontal="center" vertical="center" wrapText="1"/>
    </xf>
    <xf numFmtId="2" fontId="15" fillId="0" borderId="13" xfId="0" applyNumberFormat="1" applyFont="1" applyBorder="1" applyAlignment="1">
      <alignment horizontal="center" vertical="center" wrapText="1"/>
    </xf>
    <xf numFmtId="4" fontId="10" fillId="30" borderId="22" xfId="0" applyNumberFormat="1" applyFont="1" applyFill="1" applyBorder="1" applyAlignment="1">
      <alignment horizontal="right" vertical="center" wrapText="1"/>
    </xf>
    <xf numFmtId="4" fontId="10" fillId="30" borderId="13" xfId="0" applyNumberFormat="1" applyFont="1" applyFill="1" applyBorder="1" applyAlignment="1">
      <alignment vertical="center" wrapText="1"/>
    </xf>
    <xf numFmtId="164" fontId="57" fillId="30" borderId="13" xfId="108" applyNumberFormat="1" applyFont="1" applyFill="1" applyBorder="1" applyAlignment="1">
      <alignment horizontal="left" vertical="center" wrapText="1"/>
    </xf>
    <xf numFmtId="2" fontId="15" fillId="30" borderId="13" xfId="0" applyNumberFormat="1" applyFont="1" applyFill="1" applyBorder="1" applyAlignment="1">
      <alignment horizontal="center" vertical="center" wrapText="1"/>
    </xf>
    <xf numFmtId="4" fontId="15" fillId="30" borderId="13" xfId="0" applyNumberFormat="1" applyFont="1" applyFill="1" applyBorder="1" applyAlignment="1">
      <alignment vertical="center" wrapText="1"/>
    </xf>
    <xf numFmtId="4" fontId="15" fillId="30" borderId="13" xfId="0" applyNumberFormat="1" applyFont="1" applyFill="1" applyBorder="1" applyAlignment="1">
      <alignment horizontal="center" vertical="center" wrapText="1"/>
    </xf>
    <xf numFmtId="167" fontId="15" fillId="30" borderId="13" xfId="0" applyNumberFormat="1" applyFont="1" applyFill="1" applyBorder="1" applyAlignment="1">
      <alignment horizontal="center" vertical="center" wrapText="1"/>
    </xf>
    <xf numFmtId="0" fontId="15" fillId="30" borderId="13" xfId="0" applyFont="1" applyFill="1" applyBorder="1" applyAlignment="1">
      <alignment horizontal="center" vertical="center" wrapText="1"/>
    </xf>
    <xf numFmtId="168" fontId="15" fillId="30" borderId="13" xfId="0" applyNumberFormat="1" applyFont="1" applyFill="1" applyBorder="1" applyAlignment="1">
      <alignment horizontal="center" vertical="center" wrapText="1"/>
    </xf>
    <xf numFmtId="4" fontId="15" fillId="30" borderId="13" xfId="0" applyNumberFormat="1" applyFont="1" applyFill="1" applyBorder="1" applyAlignment="1">
      <alignment wrapText="1"/>
    </xf>
    <xf numFmtId="167" fontId="15" fillId="30" borderId="13" xfId="0" applyNumberFormat="1" applyFont="1" applyFill="1" applyBorder="1" applyAlignment="1">
      <alignment wrapText="1"/>
    </xf>
    <xf numFmtId="0" fontId="56" fillId="0" borderId="13" xfId="151" applyFont="1" applyBorder="1"/>
    <xf numFmtId="4" fontId="46" fillId="30" borderId="13" xfId="123" applyNumberFormat="1" applyFont="1" applyFill="1" applyBorder="1" applyAlignment="1">
      <alignment vertical="center"/>
    </xf>
    <xf numFmtId="0" fontId="15" fillId="0" borderId="13" xfId="153" applyFont="1" applyBorder="1" applyAlignment="1">
      <alignment vertical="center" wrapText="1"/>
    </xf>
    <xf numFmtId="0" fontId="15" fillId="0" borderId="13" xfId="154" applyFont="1" applyBorder="1" applyAlignment="1">
      <alignment vertical="center" wrapText="1"/>
    </xf>
    <xf numFmtId="39" fontId="11" fillId="3" borderId="13" xfId="0" applyNumberFormat="1" applyFont="1" applyFill="1" applyBorder="1" applyAlignment="1">
      <alignment vertical="center" wrapText="1"/>
    </xf>
    <xf numFmtId="164" fontId="11" fillId="31" borderId="13" xfId="129" applyNumberFormat="1" applyFont="1" applyFill="1" applyBorder="1" applyAlignment="1">
      <alignment vertical="center"/>
    </xf>
    <xf numFmtId="4" fontId="45" fillId="30" borderId="13" xfId="0" applyNumberFormat="1" applyFont="1" applyFill="1" applyBorder="1" applyAlignment="1">
      <alignment horizontal="right" vertical="center" wrapText="1"/>
    </xf>
    <xf numFmtId="4" fontId="49" fillId="30" borderId="13" xfId="0" applyNumberFormat="1" applyFont="1" applyFill="1" applyBorder="1" applyAlignment="1">
      <alignment vertical="center" wrapText="1"/>
    </xf>
    <xf numFmtId="0" fontId="49" fillId="30" borderId="13" xfId="0" applyFont="1" applyFill="1" applyBorder="1" applyAlignment="1">
      <alignment vertical="center" wrapText="1"/>
    </xf>
    <xf numFmtId="0" fontId="15" fillId="30" borderId="13" xfId="0" applyFont="1" applyFill="1" applyBorder="1" applyAlignment="1">
      <alignment vertical="center" wrapText="1"/>
    </xf>
    <xf numFmtId="164" fontId="10" fillId="32" borderId="13" xfId="0" applyNumberFormat="1" applyFont="1" applyFill="1" applyBorder="1" applyAlignment="1">
      <alignment horizontal="right" vertical="center"/>
    </xf>
    <xf numFmtId="164" fontId="10" fillId="31" borderId="13" xfId="0" applyNumberFormat="1" applyFont="1" applyFill="1" applyBorder="1" applyAlignment="1">
      <alignment horizontal="right" vertical="center"/>
    </xf>
    <xf numFmtId="164" fontId="52" fillId="33" borderId="13" xfId="0" applyNumberFormat="1" applyFont="1" applyFill="1" applyBorder="1" applyAlignment="1">
      <alignment horizontal="right" vertical="center"/>
    </xf>
    <xf numFmtId="4" fontId="58" fillId="0" borderId="13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21" xfId="0" applyFont="1" applyBorder="1" applyAlignment="1">
      <alignment horizontal="right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2" fontId="49" fillId="28" borderId="13" xfId="0" applyNumberFormat="1" applyFont="1" applyFill="1" applyBorder="1" applyAlignment="1">
      <alignment horizontal="center" vertical="center" wrapText="1"/>
    </xf>
    <xf numFmtId="0" fontId="49" fillId="0" borderId="13" xfId="0" applyFont="1" applyBorder="1" applyAlignment="1">
      <alignment horizontal="center" wrapText="1"/>
    </xf>
    <xf numFmtId="0" fontId="12" fillId="0" borderId="0" xfId="127" applyFont="1" applyAlignment="1">
      <alignment horizontal="left" vertical="center" wrapText="1"/>
    </xf>
    <xf numFmtId="0" fontId="12" fillId="0" borderId="0" xfId="128" applyFont="1" applyAlignment="1">
      <alignment horizontal="left"/>
    </xf>
    <xf numFmtId="0" fontId="14" fillId="0" borderId="0" xfId="118" applyFont="1" applyAlignment="1">
      <alignment horizontal="center" vertical="center"/>
    </xf>
    <xf numFmtId="0" fontId="4" fillId="0" borderId="13" xfId="122" applyFont="1" applyBorder="1" applyAlignment="1">
      <alignment horizontal="center" vertical="center" wrapText="1"/>
    </xf>
    <xf numFmtId="0" fontId="6" fillId="0" borderId="13" xfId="120" applyFont="1" applyBorder="1" applyAlignment="1">
      <alignment horizontal="center" vertical="center"/>
    </xf>
    <xf numFmtId="0" fontId="14" fillId="0" borderId="0" xfId="141" applyFont="1" applyAlignment="1">
      <alignment horizontal="center"/>
    </xf>
    <xf numFmtId="0" fontId="4" fillId="0" borderId="13" xfId="141" applyFont="1" applyBorder="1" applyAlignment="1">
      <alignment horizontal="center" vertical="center"/>
    </xf>
    <xf numFmtId="0" fontId="4" fillId="0" borderId="13" xfId="141" applyFont="1" applyBorder="1" applyAlignment="1">
      <alignment horizontal="center" vertical="center" wrapText="1"/>
    </xf>
    <xf numFmtId="0" fontId="6" fillId="0" borderId="16" xfId="120" applyFont="1" applyBorder="1" applyAlignment="1">
      <alignment horizontal="center" vertical="center"/>
    </xf>
    <xf numFmtId="0" fontId="6" fillId="0" borderId="17" xfId="120" applyFont="1" applyBorder="1" applyAlignment="1">
      <alignment horizontal="center" vertical="center"/>
    </xf>
    <xf numFmtId="0" fontId="6" fillId="0" borderId="18" xfId="12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4" fontId="4" fillId="0" borderId="13" xfId="122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49" fontId="16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4" fillId="0" borderId="0" xfId="126" applyFont="1" applyAlignment="1">
      <alignment horizontal="center"/>
    </xf>
    <xf numFmtId="49" fontId="16" fillId="0" borderId="13" xfId="129" applyNumberFormat="1" applyFont="1" applyBorder="1" applyAlignment="1">
      <alignment horizontal="center" vertical="center" wrapText="1"/>
    </xf>
    <xf numFmtId="0" fontId="16" fillId="0" borderId="13" xfId="129" applyFont="1" applyBorder="1" applyAlignment="1">
      <alignment horizontal="center" vertical="center" wrapText="1"/>
    </xf>
    <xf numFmtId="0" fontId="6" fillId="0" borderId="13" xfId="129" applyFont="1" applyBorder="1" applyAlignment="1">
      <alignment horizontal="center" vertical="center"/>
    </xf>
    <xf numFmtId="0" fontId="14" fillId="0" borderId="0" xfId="126" applyFont="1" applyAlignment="1">
      <alignment horizontal="center" vertical="center"/>
    </xf>
    <xf numFmtId="0" fontId="49" fillId="0" borderId="13" xfId="126" applyFont="1" applyBorder="1" applyAlignment="1">
      <alignment horizontal="center"/>
    </xf>
    <xf numFmtId="0" fontId="15" fillId="0" borderId="13" xfId="126" applyFont="1" applyBorder="1" applyAlignment="1">
      <alignment horizontal="center" vertical="center" wrapText="1"/>
    </xf>
    <xf numFmtId="0" fontId="15" fillId="0" borderId="13" xfId="122" applyFont="1" applyBorder="1" applyAlignment="1">
      <alignment horizontal="center" vertical="center" wrapText="1"/>
    </xf>
    <xf numFmtId="0" fontId="50" fillId="0" borderId="13" xfId="122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 wrapText="1"/>
    </xf>
    <xf numFmtId="4" fontId="58" fillId="30" borderId="13" xfId="0" applyNumberFormat="1" applyFont="1" applyFill="1" applyBorder="1" applyAlignment="1">
      <alignment horizontal="center" vertical="center" wrapText="1"/>
    </xf>
    <xf numFmtId="4" fontId="52" fillId="0" borderId="13" xfId="0" applyNumberFormat="1" applyFont="1" applyFill="1" applyBorder="1" applyAlignment="1">
      <alignment horizontal="right" vertical="center"/>
    </xf>
    <xf numFmtId="1" fontId="49" fillId="33" borderId="13" xfId="0" applyNumberFormat="1" applyFont="1" applyFill="1" applyBorder="1" applyAlignment="1">
      <alignment horizontal="center" vertical="center"/>
    </xf>
    <xf numFmtId="3" fontId="49" fillId="33" borderId="13" xfId="0" applyNumberFormat="1" applyFont="1" applyFill="1" applyBorder="1" applyAlignment="1">
      <alignment vertical="center" wrapText="1"/>
    </xf>
    <xf numFmtId="164" fontId="52" fillId="33" borderId="13" xfId="0" applyNumberFormat="1" applyFont="1" applyFill="1" applyBorder="1" applyAlignment="1">
      <alignment vertical="center"/>
    </xf>
    <xf numFmtId="4" fontId="52" fillId="0" borderId="13" xfId="0" applyNumberFormat="1" applyFont="1" applyFill="1" applyBorder="1" applyAlignment="1">
      <alignment vertical="center"/>
    </xf>
    <xf numFmtId="0" fontId="52" fillId="32" borderId="13" xfId="0" applyFont="1" applyFill="1" applyBorder="1" applyAlignment="1">
      <alignment horizontal="center" vertical="center"/>
    </xf>
    <xf numFmtId="49" fontId="46" fillId="33" borderId="13" xfId="123" applyNumberFormat="1" applyFont="1" applyFill="1" applyBorder="1" applyAlignment="1">
      <alignment horizontal="center" vertical="center"/>
    </xf>
    <xf numFmtId="0" fontId="46" fillId="33" borderId="13" xfId="123" applyFont="1" applyFill="1" applyBorder="1" applyAlignment="1">
      <alignment horizontal="left" vertical="center" wrapText="1"/>
    </xf>
    <xf numFmtId="4" fontId="52" fillId="33" borderId="13" xfId="123" applyNumberFormat="1" applyFont="1" applyFill="1" applyBorder="1" applyAlignment="1">
      <alignment horizontal="right" vertical="center"/>
    </xf>
    <xf numFmtId="4" fontId="10" fillId="33" borderId="13" xfId="123" applyNumberFormat="1" applyFont="1" applyFill="1" applyBorder="1" applyAlignment="1">
      <alignment horizontal="right" vertical="center"/>
    </xf>
    <xf numFmtId="4" fontId="10" fillId="33" borderId="13" xfId="123" applyNumberFormat="1" applyFont="1" applyFill="1" applyBorder="1" applyAlignment="1">
      <alignment vertical="center"/>
    </xf>
    <xf numFmtId="49" fontId="52" fillId="33" borderId="13" xfId="123" applyNumberFormat="1" applyFont="1" applyFill="1" applyBorder="1" applyAlignment="1">
      <alignment horizontal="center" vertical="center"/>
    </xf>
    <xf numFmtId="0" fontId="52" fillId="33" borderId="13" xfId="123" applyFont="1" applyFill="1" applyBorder="1" applyAlignment="1">
      <alignment horizontal="left" vertical="center" wrapText="1"/>
    </xf>
    <xf numFmtId="4" fontId="52" fillId="33" borderId="13" xfId="123" applyNumberFormat="1" applyFont="1" applyFill="1" applyBorder="1" applyAlignment="1">
      <alignment vertical="center"/>
    </xf>
    <xf numFmtId="49" fontId="13" fillId="33" borderId="13" xfId="124" applyNumberFormat="1" applyFont="1" applyFill="1" applyBorder="1" applyAlignment="1">
      <alignment horizontal="center" vertical="center"/>
    </xf>
    <xf numFmtId="0" fontId="13" fillId="33" borderId="13" xfId="124" applyFont="1" applyFill="1" applyBorder="1" applyAlignment="1">
      <alignment horizontal="left" vertical="center" wrapText="1"/>
    </xf>
    <xf numFmtId="4" fontId="13" fillId="33" borderId="13" xfId="124" applyNumberFormat="1" applyFont="1" applyFill="1" applyBorder="1" applyAlignment="1">
      <alignment vertical="center"/>
    </xf>
    <xf numFmtId="164" fontId="13" fillId="33" borderId="13" xfId="129" applyNumberFormat="1" applyFont="1" applyFill="1" applyBorder="1" applyAlignment="1">
      <alignment vertical="center"/>
    </xf>
    <xf numFmtId="4" fontId="13" fillId="33" borderId="13" xfId="124" applyNumberFormat="1" applyFont="1" applyFill="1" applyBorder="1" applyAlignment="1">
      <alignment horizontal="right" vertical="center"/>
    </xf>
    <xf numFmtId="49" fontId="11" fillId="0" borderId="13" xfId="124" applyNumberFormat="1" applyFont="1" applyFill="1" applyBorder="1" applyAlignment="1">
      <alignment horizontal="center" vertical="center"/>
    </xf>
    <xf numFmtId="0" fontId="12" fillId="0" borderId="13" xfId="129" applyFont="1" applyFill="1" applyBorder="1" applyAlignment="1">
      <alignment horizontal="left" vertical="center" wrapText="1"/>
    </xf>
    <xf numFmtId="4" fontId="12" fillId="0" borderId="13" xfId="0" applyNumberFormat="1" applyFont="1" applyFill="1" applyBorder="1" applyAlignment="1">
      <alignment vertical="center"/>
    </xf>
    <xf numFmtId="164" fontId="11" fillId="0" borderId="13" xfId="129" applyNumberFormat="1" applyFont="1" applyFill="1" applyBorder="1" applyAlignment="1">
      <alignment vertical="center"/>
    </xf>
    <xf numFmtId="39" fontId="11" fillId="0" borderId="20" xfId="0" applyNumberFormat="1" applyFont="1" applyFill="1" applyBorder="1" applyAlignment="1">
      <alignment horizontal="right" vertical="center" wrapText="1"/>
    </xf>
    <xf numFmtId="4" fontId="11" fillId="0" borderId="13" xfId="124" applyNumberFormat="1" applyFont="1" applyFill="1" applyBorder="1" applyAlignment="1">
      <alignment horizontal="right" vertical="center"/>
    </xf>
    <xf numFmtId="39" fontId="11" fillId="0" borderId="13" xfId="0" applyNumberFormat="1" applyFont="1" applyFill="1" applyBorder="1" applyAlignment="1">
      <alignment vertical="center" wrapText="1"/>
    </xf>
    <xf numFmtId="0" fontId="11" fillId="31" borderId="13" xfId="124" applyFont="1" applyFill="1" applyBorder="1" applyAlignment="1">
      <alignment vertical="center"/>
    </xf>
    <xf numFmtId="3" fontId="14" fillId="31" borderId="13" xfId="126" applyNumberFormat="1" applyFont="1" applyFill="1" applyBorder="1" applyAlignment="1">
      <alignment vertical="center" wrapText="1"/>
    </xf>
    <xf numFmtId="4" fontId="13" fillId="31" borderId="13" xfId="124" applyNumberFormat="1" applyFont="1" applyFill="1" applyBorder="1" applyAlignment="1">
      <alignment vertical="center"/>
    </xf>
    <xf numFmtId="164" fontId="13" fillId="31" borderId="13" xfId="129" applyNumberFormat="1" applyFont="1" applyFill="1" applyBorder="1" applyAlignment="1">
      <alignment vertical="center"/>
    </xf>
    <xf numFmtId="4" fontId="14" fillId="31" borderId="13" xfId="126" applyNumberFormat="1" applyFont="1" applyFill="1" applyBorder="1" applyAlignment="1">
      <alignment horizontal="right" vertical="center"/>
    </xf>
    <xf numFmtId="3" fontId="14" fillId="33" borderId="13" xfId="125" applyNumberFormat="1" applyFont="1" applyFill="1" applyBorder="1" applyAlignment="1">
      <alignment vertical="center" wrapText="1"/>
    </xf>
    <xf numFmtId="4" fontId="14" fillId="33" borderId="13" xfId="125" applyNumberFormat="1" applyFont="1" applyFill="1" applyBorder="1" applyAlignment="1">
      <alignment horizontal="right" vertical="center"/>
    </xf>
    <xf numFmtId="4" fontId="14" fillId="33" borderId="13" xfId="126" applyNumberFormat="1" applyFont="1" applyFill="1" applyBorder="1" applyAlignment="1">
      <alignment horizontal="right" vertical="center"/>
    </xf>
    <xf numFmtId="49" fontId="49" fillId="33" borderId="13" xfId="0" applyNumberFormat="1" applyFont="1" applyFill="1" applyBorder="1" applyAlignment="1">
      <alignment horizontal="center" vertical="center" wrapText="1"/>
    </xf>
    <xf numFmtId="0" fontId="49" fillId="33" borderId="13" xfId="0" applyFont="1" applyFill="1" applyBorder="1" applyAlignment="1">
      <alignment horizontal="center" vertical="center" wrapText="1"/>
    </xf>
    <xf numFmtId="4" fontId="45" fillId="33" borderId="13" xfId="0" applyNumberFormat="1" applyFont="1" applyFill="1" applyBorder="1" applyAlignment="1">
      <alignment horizontal="right" vertical="center" wrapText="1"/>
    </xf>
    <xf numFmtId="4" fontId="49" fillId="33" borderId="13" xfId="0" applyNumberFormat="1" applyFont="1" applyFill="1" applyBorder="1" applyAlignment="1">
      <alignment vertical="center" wrapText="1"/>
    </xf>
    <xf numFmtId="0" fontId="49" fillId="33" borderId="13" xfId="0" applyFont="1" applyFill="1" applyBorder="1" applyAlignment="1">
      <alignment vertical="center" wrapText="1"/>
    </xf>
    <xf numFmtId="4" fontId="58" fillId="33" borderId="13" xfId="0" applyNumberFormat="1" applyFont="1" applyFill="1" applyBorder="1" applyAlignment="1">
      <alignment vertical="center" wrapText="1"/>
    </xf>
    <xf numFmtId="0" fontId="15" fillId="31" borderId="13" xfId="0" applyFont="1" applyFill="1" applyBorder="1" applyAlignment="1">
      <alignment horizontal="center" vertical="center" wrapText="1"/>
    </xf>
    <xf numFmtId="0" fontId="45" fillId="31" borderId="13" xfId="0" applyFont="1" applyFill="1" applyBorder="1" applyAlignment="1">
      <alignment vertical="center" wrapText="1"/>
    </xf>
    <xf numFmtId="4" fontId="45" fillId="31" borderId="13" xfId="0" applyNumberFormat="1" applyFont="1" applyFill="1" applyBorder="1" applyAlignment="1">
      <alignment horizontal="right" vertical="center" wrapText="1"/>
    </xf>
    <xf numFmtId="4" fontId="61" fillId="31" borderId="13" xfId="0" applyNumberFormat="1" applyFont="1" applyFill="1" applyBorder="1" applyAlignment="1">
      <alignment vertical="center" wrapText="1"/>
    </xf>
    <xf numFmtId="4" fontId="49" fillId="31" borderId="13" xfId="0" applyNumberFormat="1" applyFont="1" applyFill="1" applyBorder="1" applyAlignment="1">
      <alignment horizontal="center" vertical="center" wrapText="1"/>
    </xf>
    <xf numFmtId="0" fontId="49" fillId="31" borderId="13" xfId="0" applyFont="1" applyFill="1" applyBorder="1" applyAlignment="1">
      <alignment horizontal="center" vertical="center" wrapText="1"/>
    </xf>
  </cellXfs>
  <cellStyles count="155">
    <cellStyle name="”ќђќ‘ћ‚›‰" xfId="1" xr:uid="{00000000-0005-0000-0000-000000000000}"/>
    <cellStyle name="”љ‘ђћ‚ђќќ›‰" xfId="2" xr:uid="{00000000-0005-0000-0000-000001000000}"/>
    <cellStyle name="„…ќ…†ќ›‰" xfId="3" xr:uid="{00000000-0005-0000-0000-000002000000}"/>
    <cellStyle name="‡ђѓћ‹ћ‚ћљ1" xfId="4" xr:uid="{00000000-0005-0000-0000-000003000000}"/>
    <cellStyle name="‡ђѓћ‹ћ‚ћљ2" xfId="5" xr:uid="{00000000-0005-0000-0000-000004000000}"/>
    <cellStyle name="’ћѓћ‚›‰" xfId="6" xr:uid="{00000000-0005-0000-0000-000005000000}"/>
    <cellStyle name="20% — акцент1" xfId="7" builtinId="30" customBuiltin="1"/>
    <cellStyle name="20% - Акцент1 2" xfId="8" xr:uid="{00000000-0005-0000-0000-000007000000}"/>
    <cellStyle name="20% — акцент2" xfId="9" builtinId="34" customBuiltin="1"/>
    <cellStyle name="20% - Акцент2 2" xfId="10" xr:uid="{00000000-0005-0000-0000-000009000000}"/>
    <cellStyle name="20% — акцент3" xfId="11" builtinId="38" customBuiltin="1"/>
    <cellStyle name="20% - Акцент3 2" xfId="12" xr:uid="{00000000-0005-0000-0000-00000B000000}"/>
    <cellStyle name="20% — акцент4" xfId="13" builtinId="42" customBuiltin="1"/>
    <cellStyle name="20% - Акцент4 2" xfId="14" xr:uid="{00000000-0005-0000-0000-00000D000000}"/>
    <cellStyle name="20% — акцент5" xfId="15" builtinId="46" customBuiltin="1"/>
    <cellStyle name="20% - Акцент5 2" xfId="16" xr:uid="{00000000-0005-0000-0000-00000F000000}"/>
    <cellStyle name="20% — акцент6" xfId="17" builtinId="50" customBuiltin="1"/>
    <cellStyle name="20% - Акцент6 2" xfId="18" xr:uid="{00000000-0005-0000-0000-000011000000}"/>
    <cellStyle name="20% – Акцентування1" xfId="19" xr:uid="{00000000-0005-0000-0000-000012000000}"/>
    <cellStyle name="20% – Акцентування2" xfId="20" xr:uid="{00000000-0005-0000-0000-000013000000}"/>
    <cellStyle name="20% – Акцентування3" xfId="21" xr:uid="{00000000-0005-0000-0000-000014000000}"/>
    <cellStyle name="20% – Акцентування4" xfId="22" xr:uid="{00000000-0005-0000-0000-000015000000}"/>
    <cellStyle name="20% – Акцентування5" xfId="23" xr:uid="{00000000-0005-0000-0000-000016000000}"/>
    <cellStyle name="20% – Акцентування6" xfId="24" xr:uid="{00000000-0005-0000-0000-000017000000}"/>
    <cellStyle name="40% — акцент1" xfId="25" builtinId="31" customBuiltin="1"/>
    <cellStyle name="40% - Акцент1 2" xfId="26" xr:uid="{00000000-0005-0000-0000-000019000000}"/>
    <cellStyle name="40% — акцент2" xfId="27" builtinId="35" customBuiltin="1"/>
    <cellStyle name="40% - Акцент2 2" xfId="28" xr:uid="{00000000-0005-0000-0000-00001B000000}"/>
    <cellStyle name="40% — акцент3" xfId="29" builtinId="39" customBuiltin="1"/>
    <cellStyle name="40% - Акцент3 2" xfId="30" xr:uid="{00000000-0005-0000-0000-00001D000000}"/>
    <cellStyle name="40% — акцент4" xfId="31" builtinId="43" customBuiltin="1"/>
    <cellStyle name="40% - Акцент4 2" xfId="32" xr:uid="{00000000-0005-0000-0000-00001F000000}"/>
    <cellStyle name="40% — акцент5" xfId="33" builtinId="47" customBuiltin="1"/>
    <cellStyle name="40% - Акцент5 2" xfId="34" xr:uid="{00000000-0005-0000-0000-000021000000}"/>
    <cellStyle name="40% — акцент6" xfId="35" builtinId="51" customBuiltin="1"/>
    <cellStyle name="40% - Акцент6 2" xfId="36" xr:uid="{00000000-0005-0000-0000-000023000000}"/>
    <cellStyle name="40% – Акцентування1" xfId="37" xr:uid="{00000000-0005-0000-0000-000024000000}"/>
    <cellStyle name="40% – Акцентування2" xfId="38" xr:uid="{00000000-0005-0000-0000-000025000000}"/>
    <cellStyle name="40% – Акцентування3" xfId="39" xr:uid="{00000000-0005-0000-0000-000026000000}"/>
    <cellStyle name="40% – Акцентування4" xfId="40" xr:uid="{00000000-0005-0000-0000-000027000000}"/>
    <cellStyle name="40% – Акцентування5" xfId="41" xr:uid="{00000000-0005-0000-0000-000028000000}"/>
    <cellStyle name="40% – Акцентування6" xfId="42" xr:uid="{00000000-0005-0000-0000-000029000000}"/>
    <cellStyle name="60% — акцент1" xfId="43" builtinId="32" customBuiltin="1"/>
    <cellStyle name="60% - Акцент1 2" xfId="44" xr:uid="{00000000-0005-0000-0000-00002B000000}"/>
    <cellStyle name="60% — акцент2" xfId="45" builtinId="36" customBuiltin="1"/>
    <cellStyle name="60% - Акцент2 2" xfId="46" xr:uid="{00000000-0005-0000-0000-00002D000000}"/>
    <cellStyle name="60% — акцент3" xfId="47" builtinId="40" customBuiltin="1"/>
    <cellStyle name="60% - Акцент3 2" xfId="48" xr:uid="{00000000-0005-0000-0000-00002F000000}"/>
    <cellStyle name="60% — акцент4" xfId="49" builtinId="44" customBuiltin="1"/>
    <cellStyle name="60% - Акцент4 2" xfId="50" xr:uid="{00000000-0005-0000-0000-000031000000}"/>
    <cellStyle name="60% — акцент5" xfId="51" builtinId="48" customBuiltin="1"/>
    <cellStyle name="60% - Акцент5 2" xfId="52" xr:uid="{00000000-0005-0000-0000-000033000000}"/>
    <cellStyle name="60% — акцент6" xfId="53" builtinId="52" customBuiltin="1"/>
    <cellStyle name="60% - Акцент6 2" xfId="54" xr:uid="{00000000-0005-0000-0000-000035000000}"/>
    <cellStyle name="60% – Акцентування1" xfId="55" xr:uid="{00000000-0005-0000-0000-000036000000}"/>
    <cellStyle name="60% – Акцентування2" xfId="56" xr:uid="{00000000-0005-0000-0000-000037000000}"/>
    <cellStyle name="60% – Акцентування3" xfId="57" xr:uid="{00000000-0005-0000-0000-000038000000}"/>
    <cellStyle name="60% – Акцентування4" xfId="58" xr:uid="{00000000-0005-0000-0000-000039000000}"/>
    <cellStyle name="60% – Акцентування5" xfId="59" xr:uid="{00000000-0005-0000-0000-00003A000000}"/>
    <cellStyle name="60% – Акцентування6" xfId="60" xr:uid="{00000000-0005-0000-0000-00003B000000}"/>
    <cellStyle name="Normal_meresha_07" xfId="61" xr:uid="{00000000-0005-0000-0000-00003C000000}"/>
    <cellStyle name="Акцент1" xfId="62" builtinId="29" customBuiltin="1"/>
    <cellStyle name="Акцент1 2" xfId="63" xr:uid="{00000000-0005-0000-0000-00003F000000}"/>
    <cellStyle name="Акцент2" xfId="64" builtinId="33" customBuiltin="1"/>
    <cellStyle name="Акцент2 2" xfId="65" xr:uid="{00000000-0005-0000-0000-000041000000}"/>
    <cellStyle name="Акцент3" xfId="66" builtinId="37" customBuiltin="1"/>
    <cellStyle name="Акцент3 2" xfId="67" xr:uid="{00000000-0005-0000-0000-000043000000}"/>
    <cellStyle name="Акцент4" xfId="68" builtinId="41" customBuiltin="1"/>
    <cellStyle name="Акцент4 2" xfId="69" xr:uid="{00000000-0005-0000-0000-000045000000}"/>
    <cellStyle name="Акцент5" xfId="70" builtinId="45" customBuiltin="1"/>
    <cellStyle name="Акцент5 2" xfId="71" xr:uid="{00000000-0005-0000-0000-000047000000}"/>
    <cellStyle name="Акцент6" xfId="72" builtinId="49" customBuiltin="1"/>
    <cellStyle name="Акцент6 2" xfId="73" xr:uid="{00000000-0005-0000-0000-000049000000}"/>
    <cellStyle name="Акцентування1" xfId="74" xr:uid="{00000000-0005-0000-0000-00004A000000}"/>
    <cellStyle name="Акцентування2" xfId="75" xr:uid="{00000000-0005-0000-0000-00004B000000}"/>
    <cellStyle name="Акцентування3" xfId="76" xr:uid="{00000000-0005-0000-0000-00004C000000}"/>
    <cellStyle name="Акцентування4" xfId="77" xr:uid="{00000000-0005-0000-0000-00004D000000}"/>
    <cellStyle name="Акцентування5" xfId="78" xr:uid="{00000000-0005-0000-0000-00004E000000}"/>
    <cellStyle name="Акцентування6" xfId="79" xr:uid="{00000000-0005-0000-0000-00004F000000}"/>
    <cellStyle name="Ввід" xfId="80" xr:uid="{00000000-0005-0000-0000-000050000000}"/>
    <cellStyle name="Ввод  2" xfId="81" xr:uid="{00000000-0005-0000-0000-000051000000}"/>
    <cellStyle name="Вывод" xfId="136" builtinId="21" customBuiltin="1"/>
    <cellStyle name="Вывод 2" xfId="82" xr:uid="{00000000-0005-0000-0000-000053000000}"/>
    <cellStyle name="Вычисление" xfId="116" builtinId="22" customBuiltin="1"/>
    <cellStyle name="Вычисление 2" xfId="83" xr:uid="{00000000-0005-0000-0000-000055000000}"/>
    <cellStyle name="Добре" xfId="84" xr:uid="{00000000-0005-0000-0000-000056000000}"/>
    <cellStyle name="Заголовок 1" xfId="85" builtinId="16" customBuiltin="1"/>
    <cellStyle name="Заголовок 2" xfId="86" builtinId="17" customBuiltin="1"/>
    <cellStyle name="Заголовок 3" xfId="87" builtinId="18" customBuiltin="1"/>
    <cellStyle name="Заголовок 4" xfId="88" builtinId="19" customBuiltin="1"/>
    <cellStyle name="Звичайний 10" xfId="89" xr:uid="{00000000-0005-0000-0000-00005B000000}"/>
    <cellStyle name="Звичайний 11" xfId="90" xr:uid="{00000000-0005-0000-0000-00005C000000}"/>
    <cellStyle name="Звичайний 12" xfId="91" xr:uid="{00000000-0005-0000-0000-00005D000000}"/>
    <cellStyle name="Звичайний 13" xfId="92" xr:uid="{00000000-0005-0000-0000-00005E000000}"/>
    <cellStyle name="Звичайний 14" xfId="93" xr:uid="{00000000-0005-0000-0000-00005F000000}"/>
    <cellStyle name="Звичайний 15" xfId="94" xr:uid="{00000000-0005-0000-0000-000060000000}"/>
    <cellStyle name="Звичайний 16" xfId="95" xr:uid="{00000000-0005-0000-0000-000061000000}"/>
    <cellStyle name="Звичайний 17" xfId="96" xr:uid="{00000000-0005-0000-0000-000062000000}"/>
    <cellStyle name="Звичайний 18" xfId="97" xr:uid="{00000000-0005-0000-0000-000063000000}"/>
    <cellStyle name="Звичайний 19" xfId="98" xr:uid="{00000000-0005-0000-0000-000064000000}"/>
    <cellStyle name="Звичайний 2" xfId="99" xr:uid="{00000000-0005-0000-0000-000065000000}"/>
    <cellStyle name="Звичайний 2 2" xfId="153" xr:uid="{F1B2A8FD-5CA6-4C51-B927-E37740D45BA8}"/>
    <cellStyle name="Звичайний 2 3" xfId="154" xr:uid="{E073359F-5C5A-4FAC-A769-095D2A994B95}"/>
    <cellStyle name="Звичайний 20" xfId="100" xr:uid="{00000000-0005-0000-0000-000066000000}"/>
    <cellStyle name="Звичайний 21" xfId="150" xr:uid="{1D6E7A1E-3240-4F75-A558-5CA03B8B34C5}"/>
    <cellStyle name="Звичайний 22" xfId="151" xr:uid="{369BB7B8-20D3-45D7-90B1-859541EB9C9D}"/>
    <cellStyle name="Звичайний 23" xfId="152" xr:uid="{264255EE-D54B-4185-89DE-F50003ACA34C}"/>
    <cellStyle name="Звичайний 3" xfId="101" xr:uid="{00000000-0005-0000-0000-000067000000}"/>
    <cellStyle name="Звичайний 4" xfId="102" xr:uid="{00000000-0005-0000-0000-000068000000}"/>
    <cellStyle name="Звичайний 5" xfId="103" xr:uid="{00000000-0005-0000-0000-000069000000}"/>
    <cellStyle name="Звичайний 6" xfId="104" xr:uid="{00000000-0005-0000-0000-00006A000000}"/>
    <cellStyle name="Звичайний 7" xfId="105" xr:uid="{00000000-0005-0000-0000-00006B000000}"/>
    <cellStyle name="Звичайний 8" xfId="106" xr:uid="{00000000-0005-0000-0000-00006C000000}"/>
    <cellStyle name="Звичайний 9" xfId="107" xr:uid="{00000000-0005-0000-0000-00006D000000}"/>
    <cellStyle name="Звичайний_Додаток _ 3 зм_ни 4575" xfId="108" xr:uid="{00000000-0005-0000-0000-00006E000000}"/>
    <cellStyle name="Зв'язана клітинка" xfId="138" xr:uid="{00000000-0005-0000-0000-00006F000000}"/>
    <cellStyle name="Итог" xfId="130" builtinId="25" customBuiltin="1"/>
    <cellStyle name="Итог 2" xfId="109" xr:uid="{00000000-0005-0000-0000-000071000000}"/>
    <cellStyle name="Контрольна клітинка" xfId="110" xr:uid="{00000000-0005-0000-0000-000072000000}"/>
    <cellStyle name="Контрольная ячейка 2" xfId="111" xr:uid="{00000000-0005-0000-0000-000073000000}"/>
    <cellStyle name="Назва" xfId="112" xr:uid="{00000000-0005-0000-0000-000074000000}"/>
    <cellStyle name="Название 2" xfId="113" xr:uid="{00000000-0005-0000-0000-000075000000}"/>
    <cellStyle name="Нейтральный" xfId="114" builtinId="28" customBuiltin="1"/>
    <cellStyle name="Нейтральный 2" xfId="115" xr:uid="{00000000-0005-0000-0000-000077000000}"/>
    <cellStyle name="Обычный" xfId="0" builtinId="0"/>
    <cellStyle name="Обычный 2" xfId="117" xr:uid="{00000000-0005-0000-0000-000079000000}"/>
    <cellStyle name="Обычный 8" xfId="118" xr:uid="{00000000-0005-0000-0000-00007A000000}"/>
    <cellStyle name="Обычный__tmp_73605456264369." xfId="119" xr:uid="{00000000-0005-0000-0000-00007B000000}"/>
    <cellStyle name="Обычный__tmp_73606750015329." xfId="120" xr:uid="{00000000-0005-0000-0000-00007C000000}"/>
    <cellStyle name="Обычный__tmp_73644435022141." xfId="121" xr:uid="{00000000-0005-0000-0000-00007D000000}"/>
    <cellStyle name="Обычный_ZV1PIV98" xfId="122" xr:uid="{00000000-0005-0000-0000-00007F000000}"/>
    <cellStyle name="Обычный_видатки" xfId="123" xr:uid="{00000000-0005-0000-0000-000080000000}"/>
    <cellStyle name="Обычный_видатки1" xfId="124" xr:uid="{00000000-0005-0000-0000-000081000000}"/>
    <cellStyle name="Обычный_Виконання за І квартал 2010 року" xfId="125" xr:uid="{00000000-0005-0000-0000-000082000000}"/>
    <cellStyle name="Обычный_Виконання за І квартал 2012 року" xfId="126" xr:uid="{00000000-0005-0000-0000-000083000000}"/>
    <cellStyle name="Обычный_Додатки 3,5,6 на 2021 рік для ОТГ" xfId="127" xr:uid="{00000000-0005-0000-0000-000084000000}"/>
    <cellStyle name="Обычный_додатки до рішення нова редакція" xfId="128" xr:uid="{00000000-0005-0000-0000-000086000000}"/>
    <cellStyle name="Обычный_звіт на 01.04.2019" xfId="129" xr:uid="{00000000-0005-0000-0000-000087000000}"/>
    <cellStyle name="Плохой" xfId="132" builtinId="27" customBuiltin="1"/>
    <cellStyle name="Плохой 2" xfId="131" xr:uid="{00000000-0005-0000-0000-00008C000000}"/>
    <cellStyle name="Пояснение" xfId="142" builtinId="53" customBuiltin="1"/>
    <cellStyle name="Пояснение 2" xfId="133" xr:uid="{00000000-0005-0000-0000-00008E000000}"/>
    <cellStyle name="Примечание" xfId="135" builtinId="10" customBuiltin="1"/>
    <cellStyle name="Примечание 2" xfId="134" xr:uid="{00000000-0005-0000-0000-000090000000}"/>
    <cellStyle name="Результат 1" xfId="137" xr:uid="{00000000-0005-0000-0000-000091000000}"/>
    <cellStyle name="Связанная ячейка 2" xfId="139" xr:uid="{00000000-0005-0000-0000-000092000000}"/>
    <cellStyle name="Середній" xfId="140" xr:uid="{00000000-0005-0000-0000-000093000000}"/>
    <cellStyle name="Стиль 1" xfId="141" xr:uid="{00000000-0005-0000-0000-000094000000}"/>
    <cellStyle name="Текст попередження" xfId="143" xr:uid="{00000000-0005-0000-0000-000095000000}"/>
    <cellStyle name="Текст предупреждения 2" xfId="144" xr:uid="{00000000-0005-0000-0000-000096000000}"/>
    <cellStyle name="Тысячи [0]_Розподіл (2)" xfId="145" xr:uid="{00000000-0005-0000-0000-000097000000}"/>
    <cellStyle name="Тысячи_Розподіл (2)" xfId="146" xr:uid="{00000000-0005-0000-0000-000098000000}"/>
    <cellStyle name="Хороший" xfId="147" builtinId="26" customBuiltin="1"/>
    <cellStyle name="Хороший 2" xfId="148" xr:uid="{00000000-0005-0000-0000-00009A000000}"/>
    <cellStyle name="Џђћ–…ќ’ќ›‰" xfId="149" xr:uid="{00000000-0005-0000-0000-00009B000000}"/>
  </cellStyles>
  <dxfs count="3"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K119"/>
  <sheetViews>
    <sheetView showZeros="0" workbookViewId="0">
      <pane xSplit="2" ySplit="9" topLeftCell="C106" activePane="bottomRight" state="frozen"/>
      <selection pane="topRight" activeCell="C1" sqref="C1"/>
      <selection pane="bottomLeft" activeCell="A10" sqref="A10"/>
      <selection pane="bottomRight" activeCell="D111" sqref="D111"/>
    </sheetView>
  </sheetViews>
  <sheetFormatPr defaultRowHeight="12.75" x14ac:dyDescent="0.2"/>
  <cols>
    <col min="1" max="1" width="10.140625" customWidth="1"/>
    <col min="2" max="2" width="40" style="2" customWidth="1"/>
    <col min="3" max="3" width="17.140625" customWidth="1"/>
    <col min="4" max="4" width="16.7109375" customWidth="1"/>
    <col min="5" max="5" width="10.42578125" customWidth="1"/>
    <col min="6" max="6" width="17" customWidth="1"/>
    <col min="7" max="7" width="15.28515625" customWidth="1"/>
    <col min="8" max="8" width="10" customWidth="1"/>
    <col min="9" max="9" width="17.28515625" customWidth="1"/>
    <col min="10" max="10" width="16.5703125" customWidth="1"/>
    <col min="11" max="11" width="8.28515625" customWidth="1"/>
  </cols>
  <sheetData>
    <row r="1" spans="1:11" ht="51.75" customHeight="1" x14ac:dyDescent="0.2">
      <c r="I1" s="180" t="s">
        <v>256</v>
      </c>
      <c r="J1" s="180"/>
    </row>
    <row r="2" spans="1:11" ht="18" customHeight="1" x14ac:dyDescent="0.25">
      <c r="I2" s="181" t="s">
        <v>335</v>
      </c>
      <c r="J2" s="181"/>
    </row>
    <row r="4" spans="1:11" ht="15.75" x14ac:dyDescent="0.25">
      <c r="A4" s="185" t="s">
        <v>164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ht="15.75" x14ac:dyDescent="0.25">
      <c r="A5" s="185" t="s">
        <v>367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</row>
    <row r="6" spans="1:11" x14ac:dyDescent="0.2">
      <c r="K6" s="73" t="s">
        <v>5</v>
      </c>
    </row>
    <row r="7" spans="1:11" ht="11.45" customHeight="1" x14ac:dyDescent="0.2">
      <c r="A7" s="186" t="s">
        <v>60</v>
      </c>
      <c r="B7" s="187" t="s">
        <v>61</v>
      </c>
      <c r="C7" s="184" t="s">
        <v>62</v>
      </c>
      <c r="D7" s="184"/>
      <c r="E7" s="184"/>
      <c r="F7" s="188" t="s">
        <v>63</v>
      </c>
      <c r="G7" s="189"/>
      <c r="H7" s="190"/>
      <c r="I7" s="184" t="s">
        <v>64</v>
      </c>
      <c r="J7" s="184"/>
      <c r="K7" s="184"/>
    </row>
    <row r="8" spans="1:11" ht="28.15" customHeight="1" x14ac:dyDescent="0.2">
      <c r="A8" s="186"/>
      <c r="B8" s="187"/>
      <c r="C8" s="183" t="s">
        <v>334</v>
      </c>
      <c r="D8" s="183" t="s">
        <v>65</v>
      </c>
      <c r="E8" s="183" t="s">
        <v>66</v>
      </c>
      <c r="F8" s="183" t="s">
        <v>370</v>
      </c>
      <c r="G8" s="183" t="s">
        <v>65</v>
      </c>
      <c r="H8" s="183" t="s">
        <v>66</v>
      </c>
      <c r="I8" s="183" t="s">
        <v>371</v>
      </c>
      <c r="J8" s="183" t="s">
        <v>65</v>
      </c>
      <c r="K8" s="183" t="s">
        <v>67</v>
      </c>
    </row>
    <row r="9" spans="1:11" ht="33" customHeight="1" x14ac:dyDescent="0.2">
      <c r="A9" s="186"/>
      <c r="B9" s="187"/>
      <c r="C9" s="183"/>
      <c r="D9" s="183"/>
      <c r="E9" s="183"/>
      <c r="F9" s="183"/>
      <c r="G9" s="183"/>
      <c r="H9" s="183"/>
      <c r="I9" s="183"/>
      <c r="J9" s="183"/>
      <c r="K9" s="183"/>
    </row>
    <row r="10" spans="1:11" s="3" customFormat="1" ht="24" customHeight="1" x14ac:dyDescent="0.2">
      <c r="A10" s="211">
        <v>10000000</v>
      </c>
      <c r="B10" s="212" t="s">
        <v>18</v>
      </c>
      <c r="C10" s="128">
        <f>C11+C18+C25+C33+C50</f>
        <v>57806250</v>
      </c>
      <c r="D10" s="128">
        <v>32232812.530000001</v>
      </c>
      <c r="E10" s="128">
        <v>55.76</v>
      </c>
      <c r="F10" s="128">
        <v>8000</v>
      </c>
      <c r="G10" s="128">
        <f>G11+G18+G25+G33+G50</f>
        <v>3554.56</v>
      </c>
      <c r="H10" s="171">
        <v>44.43</v>
      </c>
      <c r="I10" s="129">
        <f t="shared" ref="I10:I21" si="0">C10+F10</f>
        <v>57814250</v>
      </c>
      <c r="J10" s="129">
        <f t="shared" ref="J10:J21" si="1">D10+G10</f>
        <v>32236367.09</v>
      </c>
      <c r="K10" s="213">
        <f>IF(I10=0,0,J10/I10*100)</f>
        <v>55.758514708743959</v>
      </c>
    </row>
    <row r="11" spans="1:11" s="3" customFormat="1" ht="27" customHeight="1" x14ac:dyDescent="0.2">
      <c r="A11" s="49">
        <v>11000000</v>
      </c>
      <c r="B11" s="50" t="s">
        <v>19</v>
      </c>
      <c r="C11" s="51">
        <f>C12</f>
        <v>34993500</v>
      </c>
      <c r="D11" s="123">
        <v>19762794.629999999</v>
      </c>
      <c r="E11" s="51">
        <v>24.5</v>
      </c>
      <c r="F11" s="51">
        <f>F12+F21</f>
        <v>0</v>
      </c>
      <c r="G11" s="51">
        <f>G12+G21</f>
        <v>0</v>
      </c>
      <c r="H11" s="52">
        <f t="shared" ref="H11:H82" si="2">IF(F11=0,0,G11/F11*100)</f>
        <v>0</v>
      </c>
      <c r="I11" s="53">
        <f t="shared" si="0"/>
        <v>34993500</v>
      </c>
      <c r="J11" s="53">
        <f t="shared" si="1"/>
        <v>19762794.629999999</v>
      </c>
      <c r="K11" s="54">
        <f t="shared" ref="K11:K82" si="3">IF(I11=0,0,J11/I11*100)</f>
        <v>56.475615842942261</v>
      </c>
    </row>
    <row r="12" spans="1:11" s="3" customFormat="1" ht="18.600000000000001" customHeight="1" x14ac:dyDescent="0.2">
      <c r="A12" s="49">
        <v>11010000</v>
      </c>
      <c r="B12" s="55" t="s">
        <v>20</v>
      </c>
      <c r="C12" s="51">
        <f>SUM(C13+C14+C15+C16+C17)</f>
        <v>34993500</v>
      </c>
      <c r="D12" s="123">
        <v>19762794.629999999</v>
      </c>
      <c r="E12" s="52">
        <f t="shared" ref="E12:E24" si="4">D12/C12*100</f>
        <v>56.475615842942261</v>
      </c>
      <c r="F12" s="51">
        <f>SUM(F13:F20)</f>
        <v>0</v>
      </c>
      <c r="G12" s="51">
        <f>SUM(G13:G20)</f>
        <v>0</v>
      </c>
      <c r="H12" s="52">
        <f t="shared" si="2"/>
        <v>0</v>
      </c>
      <c r="I12" s="53">
        <f t="shared" si="0"/>
        <v>34993500</v>
      </c>
      <c r="J12" s="53">
        <f t="shared" si="1"/>
        <v>19762794.629999999</v>
      </c>
      <c r="K12" s="54">
        <f t="shared" si="3"/>
        <v>56.475615842942261</v>
      </c>
    </row>
    <row r="13" spans="1:11" ht="46.15" customHeight="1" x14ac:dyDescent="0.2">
      <c r="A13" s="56">
        <v>11010100</v>
      </c>
      <c r="B13" s="35" t="s">
        <v>71</v>
      </c>
      <c r="C13" s="57">
        <v>32966500</v>
      </c>
      <c r="D13" s="100">
        <v>18332723.82</v>
      </c>
      <c r="E13" s="58">
        <f t="shared" si="4"/>
        <v>55.610161284940773</v>
      </c>
      <c r="F13" s="59"/>
      <c r="G13" s="59"/>
      <c r="H13" s="58">
        <f t="shared" si="2"/>
        <v>0</v>
      </c>
      <c r="I13" s="59">
        <f t="shared" si="0"/>
        <v>32966500</v>
      </c>
      <c r="J13" s="59">
        <f t="shared" si="1"/>
        <v>18332723.82</v>
      </c>
      <c r="K13" s="60">
        <f t="shared" si="3"/>
        <v>55.610161284940773</v>
      </c>
    </row>
    <row r="14" spans="1:11" ht="45" customHeight="1" x14ac:dyDescent="0.2">
      <c r="A14" s="56">
        <v>11010400</v>
      </c>
      <c r="B14" s="35" t="s">
        <v>72</v>
      </c>
      <c r="C14" s="57">
        <v>1208900</v>
      </c>
      <c r="D14" s="100">
        <v>651359.78</v>
      </c>
      <c r="E14" s="58">
        <f t="shared" si="4"/>
        <v>53.880368930432631</v>
      </c>
      <c r="F14" s="59"/>
      <c r="G14" s="59"/>
      <c r="H14" s="58">
        <f t="shared" si="2"/>
        <v>0</v>
      </c>
      <c r="I14" s="59">
        <f t="shared" si="0"/>
        <v>1208900</v>
      </c>
      <c r="J14" s="59">
        <f t="shared" si="1"/>
        <v>651359.78</v>
      </c>
      <c r="K14" s="60">
        <f t="shared" si="3"/>
        <v>53.880368930432631</v>
      </c>
    </row>
    <row r="15" spans="1:11" ht="42" customHeight="1" x14ac:dyDescent="0.2">
      <c r="A15" s="34">
        <v>11010500</v>
      </c>
      <c r="B15" s="36" t="s">
        <v>73</v>
      </c>
      <c r="C15" s="57">
        <v>655400</v>
      </c>
      <c r="D15" s="100">
        <v>511763.03</v>
      </c>
      <c r="E15" s="58">
        <f t="shared" si="4"/>
        <v>78.084075373817512</v>
      </c>
      <c r="F15" s="59"/>
      <c r="G15" s="59"/>
      <c r="H15" s="58">
        <f t="shared" si="2"/>
        <v>0</v>
      </c>
      <c r="I15" s="59">
        <f t="shared" si="0"/>
        <v>655400</v>
      </c>
      <c r="J15" s="59">
        <f t="shared" si="1"/>
        <v>511763.03</v>
      </c>
      <c r="K15" s="60">
        <f t="shared" si="3"/>
        <v>78.084075373817512</v>
      </c>
    </row>
    <row r="16" spans="1:11" ht="42" customHeight="1" x14ac:dyDescent="0.2">
      <c r="A16" s="34">
        <v>11011300</v>
      </c>
      <c r="B16" s="36" t="s">
        <v>226</v>
      </c>
      <c r="C16" s="57">
        <v>162700</v>
      </c>
      <c r="D16" s="100">
        <v>266948</v>
      </c>
      <c r="E16" s="58">
        <f t="shared" ref="E16" si="5">D16/C16*100</f>
        <v>164.07375537799632</v>
      </c>
      <c r="F16" s="59"/>
      <c r="G16" s="59"/>
      <c r="H16" s="58">
        <f t="shared" ref="H16" si="6">IF(F16=0,0,G16/F16*100)</f>
        <v>0</v>
      </c>
      <c r="I16" s="59">
        <f t="shared" si="0"/>
        <v>162700</v>
      </c>
      <c r="J16" s="59">
        <f t="shared" si="1"/>
        <v>266948</v>
      </c>
      <c r="K16" s="60">
        <f t="shared" ref="K16:K17" si="7">IF(I16=0,0,J16/I16*100)</f>
        <v>164.07375537799632</v>
      </c>
    </row>
    <row r="17" spans="1:11" ht="42" hidden="1" customHeight="1" x14ac:dyDescent="0.2">
      <c r="A17" s="34">
        <v>11011500</v>
      </c>
      <c r="B17" s="36" t="s">
        <v>292</v>
      </c>
      <c r="C17" s="57"/>
      <c r="D17" s="100">
        <v>0</v>
      </c>
      <c r="E17" s="58"/>
      <c r="F17" s="59"/>
      <c r="G17" s="59"/>
      <c r="H17" s="58"/>
      <c r="I17" s="59">
        <f t="shared" si="0"/>
        <v>0</v>
      </c>
      <c r="J17" s="59">
        <f t="shared" si="1"/>
        <v>0</v>
      </c>
      <c r="K17" s="60">
        <f t="shared" si="7"/>
        <v>0</v>
      </c>
    </row>
    <row r="18" spans="1:11" ht="29.45" customHeight="1" x14ac:dyDescent="0.2">
      <c r="A18" s="49">
        <v>13000000</v>
      </c>
      <c r="B18" s="50" t="s">
        <v>74</v>
      </c>
      <c r="C18" s="51">
        <f>C19+C23+C22</f>
        <v>54750</v>
      </c>
      <c r="D18" s="210">
        <f>D19+D23+D22</f>
        <v>16739.349999999999</v>
      </c>
      <c r="E18" s="52">
        <f t="shared" si="4"/>
        <v>30.574155251141548</v>
      </c>
      <c r="F18" s="53"/>
      <c r="G18" s="53"/>
      <c r="H18" s="52">
        <f t="shared" si="2"/>
        <v>0</v>
      </c>
      <c r="I18" s="53">
        <f t="shared" si="0"/>
        <v>54750</v>
      </c>
      <c r="J18" s="53">
        <f t="shared" si="1"/>
        <v>16739.349999999999</v>
      </c>
      <c r="K18" s="54">
        <f t="shared" si="3"/>
        <v>30.574155251141548</v>
      </c>
    </row>
    <row r="19" spans="1:11" s="3" customFormat="1" ht="31.9" customHeight="1" x14ac:dyDescent="0.2">
      <c r="A19" s="49">
        <v>13010000</v>
      </c>
      <c r="B19" s="55" t="s">
        <v>75</v>
      </c>
      <c r="C19" s="53">
        <f>C20+C21</f>
        <v>44250</v>
      </c>
      <c r="D19" s="126">
        <f>D20+D21</f>
        <v>16739.349999999999</v>
      </c>
      <c r="E19" s="52">
        <f t="shared" si="4"/>
        <v>37.8290395480226</v>
      </c>
      <c r="F19" s="53"/>
      <c r="G19" s="53"/>
      <c r="H19" s="52">
        <f t="shared" si="2"/>
        <v>0</v>
      </c>
      <c r="I19" s="53">
        <f t="shared" si="0"/>
        <v>44250</v>
      </c>
      <c r="J19" s="53">
        <f t="shared" si="1"/>
        <v>16739.349999999999</v>
      </c>
      <c r="K19" s="54">
        <f t="shared" si="3"/>
        <v>37.8290395480226</v>
      </c>
    </row>
    <row r="20" spans="1:11" ht="46.15" customHeight="1" x14ac:dyDescent="0.2">
      <c r="A20" s="56">
        <v>13010100</v>
      </c>
      <c r="B20" s="36" t="s">
        <v>76</v>
      </c>
      <c r="C20" s="57">
        <v>40200</v>
      </c>
      <c r="D20" s="100">
        <v>16548.349999999999</v>
      </c>
      <c r="E20" s="58">
        <f t="shared" si="4"/>
        <v>41.165049751243778</v>
      </c>
      <c r="F20" s="59"/>
      <c r="G20" s="59"/>
      <c r="H20" s="58">
        <f t="shared" si="2"/>
        <v>0</v>
      </c>
      <c r="I20" s="59">
        <f t="shared" si="0"/>
        <v>40200</v>
      </c>
      <c r="J20" s="59">
        <f t="shared" si="1"/>
        <v>16548.349999999999</v>
      </c>
      <c r="K20" s="60">
        <f t="shared" si="3"/>
        <v>41.165049751243778</v>
      </c>
    </row>
    <row r="21" spans="1:11" ht="70.150000000000006" customHeight="1" x14ac:dyDescent="0.2">
      <c r="A21" s="56">
        <v>13010200</v>
      </c>
      <c r="B21" s="61" t="s">
        <v>77</v>
      </c>
      <c r="C21" s="57">
        <v>4050</v>
      </c>
      <c r="D21" s="100">
        <v>191</v>
      </c>
      <c r="E21" s="58">
        <f t="shared" si="4"/>
        <v>4.716049382716049</v>
      </c>
      <c r="F21" s="51">
        <f>SUM(F23:F33)</f>
        <v>0</v>
      </c>
      <c r="G21" s="51">
        <f>SUM(G23:G33)</f>
        <v>0</v>
      </c>
      <c r="H21" s="52">
        <f t="shared" si="2"/>
        <v>0</v>
      </c>
      <c r="I21" s="59">
        <f t="shared" si="0"/>
        <v>4050</v>
      </c>
      <c r="J21" s="59">
        <f t="shared" si="1"/>
        <v>191</v>
      </c>
      <c r="K21" s="60">
        <f t="shared" si="3"/>
        <v>4.716049382716049</v>
      </c>
    </row>
    <row r="22" spans="1:11" ht="45.6" customHeight="1" x14ac:dyDescent="0.2">
      <c r="A22" s="56">
        <v>13020200</v>
      </c>
      <c r="B22" s="61" t="s">
        <v>332</v>
      </c>
      <c r="C22" s="57">
        <v>2000</v>
      </c>
      <c r="D22" s="100"/>
      <c r="E22" s="58"/>
      <c r="F22" s="51"/>
      <c r="G22" s="51"/>
      <c r="H22" s="52"/>
      <c r="I22" s="59"/>
      <c r="J22" s="59">
        <v>4600</v>
      </c>
      <c r="K22" s="60"/>
    </row>
    <row r="23" spans="1:11" ht="24" customHeight="1" x14ac:dyDescent="0.2">
      <c r="A23" s="49">
        <v>13030000</v>
      </c>
      <c r="B23" s="55" t="s">
        <v>78</v>
      </c>
      <c r="C23" s="51">
        <f>C24</f>
        <v>8500</v>
      </c>
      <c r="D23" s="123">
        <f>D24</f>
        <v>0</v>
      </c>
      <c r="E23" s="79">
        <f t="shared" si="4"/>
        <v>0</v>
      </c>
      <c r="F23" s="53"/>
      <c r="G23" s="53"/>
      <c r="H23" s="52">
        <f t="shared" si="2"/>
        <v>0</v>
      </c>
      <c r="I23" s="53">
        <f t="shared" ref="I23:I34" si="8">C23+F23</f>
        <v>8500</v>
      </c>
      <c r="J23" s="53">
        <f>D23</f>
        <v>0</v>
      </c>
      <c r="K23" s="54">
        <f t="shared" si="3"/>
        <v>0</v>
      </c>
    </row>
    <row r="24" spans="1:11" ht="43.9" customHeight="1" x14ac:dyDescent="0.2">
      <c r="A24" s="56">
        <v>13030100</v>
      </c>
      <c r="B24" s="36" t="s">
        <v>79</v>
      </c>
      <c r="C24" s="57">
        <v>8500</v>
      </c>
      <c r="D24" s="100">
        <v>0</v>
      </c>
      <c r="E24" s="58">
        <f t="shared" si="4"/>
        <v>0</v>
      </c>
      <c r="F24" s="59"/>
      <c r="G24" s="59"/>
      <c r="H24" s="58">
        <f t="shared" si="2"/>
        <v>0</v>
      </c>
      <c r="I24" s="53">
        <f t="shared" si="8"/>
        <v>8500</v>
      </c>
      <c r="J24" s="59">
        <f t="shared" ref="J24:J34" si="9">D24+G24</f>
        <v>0</v>
      </c>
      <c r="K24" s="60">
        <f t="shared" si="3"/>
        <v>0</v>
      </c>
    </row>
    <row r="25" spans="1:11" x14ac:dyDescent="0.2">
      <c r="A25" s="49">
        <v>14000000</v>
      </c>
      <c r="B25" s="55" t="s">
        <v>80</v>
      </c>
      <c r="C25" s="123">
        <f>C26+C28+C30</f>
        <v>9200000</v>
      </c>
      <c r="D25" s="210">
        <f>D26+D28+D30</f>
        <v>4936181.93</v>
      </c>
      <c r="E25" s="52">
        <f t="shared" ref="E25:E41" si="10">D25/C25*100</f>
        <v>53.654151413043472</v>
      </c>
      <c r="F25" s="53"/>
      <c r="G25" s="53"/>
      <c r="H25" s="52">
        <f t="shared" si="2"/>
        <v>0</v>
      </c>
      <c r="I25" s="53">
        <f t="shared" si="8"/>
        <v>9200000</v>
      </c>
      <c r="J25" s="53">
        <f t="shared" si="9"/>
        <v>4936181.93</v>
      </c>
      <c r="K25" s="54">
        <f t="shared" si="3"/>
        <v>53.654151413043472</v>
      </c>
    </row>
    <row r="26" spans="1:11" ht="36.6" customHeight="1" x14ac:dyDescent="0.2">
      <c r="A26" s="49">
        <v>14020000</v>
      </c>
      <c r="B26" s="55" t="s">
        <v>81</v>
      </c>
      <c r="C26" s="51">
        <f>C27</f>
        <v>600000</v>
      </c>
      <c r="D26" s="123">
        <f>D27</f>
        <v>393403.1</v>
      </c>
      <c r="E26" s="52">
        <f t="shared" si="10"/>
        <v>65.567183333333332</v>
      </c>
      <c r="F26" s="53"/>
      <c r="G26" s="53"/>
      <c r="H26" s="52">
        <f t="shared" si="2"/>
        <v>0</v>
      </c>
      <c r="I26" s="53">
        <f t="shared" si="8"/>
        <v>600000</v>
      </c>
      <c r="J26" s="53">
        <f t="shared" si="9"/>
        <v>393403.1</v>
      </c>
      <c r="K26" s="54">
        <f t="shared" si="3"/>
        <v>65.567183333333332</v>
      </c>
    </row>
    <row r="27" spans="1:11" ht="13.15" customHeight="1" x14ac:dyDescent="0.2">
      <c r="A27" s="56">
        <v>14021900</v>
      </c>
      <c r="B27" s="36" t="s">
        <v>82</v>
      </c>
      <c r="C27" s="57">
        <v>600000</v>
      </c>
      <c r="D27" s="100">
        <v>393403.1</v>
      </c>
      <c r="E27" s="58">
        <f t="shared" si="10"/>
        <v>65.567183333333332</v>
      </c>
      <c r="F27" s="59"/>
      <c r="G27" s="59"/>
      <c r="H27" s="58">
        <f t="shared" si="2"/>
        <v>0</v>
      </c>
      <c r="I27" s="59">
        <f t="shared" si="8"/>
        <v>600000</v>
      </c>
      <c r="J27" s="59">
        <f t="shared" si="9"/>
        <v>393403.1</v>
      </c>
      <c r="K27" s="60">
        <f t="shared" si="3"/>
        <v>65.567183333333332</v>
      </c>
    </row>
    <row r="28" spans="1:11" s="3" customFormat="1" ht="25.5" x14ac:dyDescent="0.2">
      <c r="A28" s="49">
        <v>14030000</v>
      </c>
      <c r="B28" s="55" t="s">
        <v>83</v>
      </c>
      <c r="C28" s="51">
        <f>C29</f>
        <v>6100000</v>
      </c>
      <c r="D28" s="123">
        <f>D29</f>
        <v>3447310.86</v>
      </c>
      <c r="E28" s="52">
        <f t="shared" si="10"/>
        <v>56.513292786885238</v>
      </c>
      <c r="F28" s="53"/>
      <c r="G28" s="53"/>
      <c r="H28" s="52">
        <f t="shared" si="2"/>
        <v>0</v>
      </c>
      <c r="I28" s="53">
        <f t="shared" si="8"/>
        <v>6100000</v>
      </c>
      <c r="J28" s="53">
        <f t="shared" si="9"/>
        <v>3447310.86</v>
      </c>
      <c r="K28" s="54">
        <f t="shared" si="3"/>
        <v>56.513292786885238</v>
      </c>
    </row>
    <row r="29" spans="1:11" s="3" customFormat="1" x14ac:dyDescent="0.2">
      <c r="A29" s="56">
        <v>14031900</v>
      </c>
      <c r="B29" s="36" t="s">
        <v>82</v>
      </c>
      <c r="C29" s="57">
        <v>6100000</v>
      </c>
      <c r="D29" s="100">
        <v>3447310.86</v>
      </c>
      <c r="E29" s="58">
        <f t="shared" si="10"/>
        <v>56.513292786885238</v>
      </c>
      <c r="F29" s="59"/>
      <c r="G29" s="59"/>
      <c r="H29" s="58">
        <f t="shared" si="2"/>
        <v>0</v>
      </c>
      <c r="I29" s="59">
        <f t="shared" si="8"/>
        <v>6100000</v>
      </c>
      <c r="J29" s="59">
        <f t="shared" si="9"/>
        <v>3447310.86</v>
      </c>
      <c r="K29" s="60">
        <f t="shared" si="3"/>
        <v>56.513292786885238</v>
      </c>
    </row>
    <row r="30" spans="1:11" ht="27.6" customHeight="1" x14ac:dyDescent="0.2">
      <c r="A30" s="49">
        <v>14040000</v>
      </c>
      <c r="B30" s="55" t="s">
        <v>84</v>
      </c>
      <c r="C30" s="53">
        <f>C31+C32</f>
        <v>2500000</v>
      </c>
      <c r="D30" s="123">
        <f>D31+D32</f>
        <v>1095467.97</v>
      </c>
      <c r="E30" s="52">
        <f t="shared" si="10"/>
        <v>43.818718799999999</v>
      </c>
      <c r="F30" s="53"/>
      <c r="G30" s="53"/>
      <c r="H30" s="52">
        <f t="shared" si="2"/>
        <v>0</v>
      </c>
      <c r="I30" s="53">
        <f t="shared" si="8"/>
        <v>2500000</v>
      </c>
      <c r="J30" s="53">
        <f t="shared" si="9"/>
        <v>1095467.97</v>
      </c>
      <c r="K30" s="54">
        <f t="shared" si="3"/>
        <v>43.818718799999999</v>
      </c>
    </row>
    <row r="31" spans="1:11" ht="86.45" customHeight="1" x14ac:dyDescent="0.2">
      <c r="A31" s="56">
        <v>14040100</v>
      </c>
      <c r="B31" s="36" t="s">
        <v>175</v>
      </c>
      <c r="C31" s="59">
        <v>1550000</v>
      </c>
      <c r="D31" s="100">
        <v>689417.37</v>
      </c>
      <c r="E31" s="58">
        <f>D31/C31*100</f>
        <v>44.478540000000002</v>
      </c>
      <c r="F31" s="53"/>
      <c r="G31" s="53"/>
      <c r="H31" s="52"/>
      <c r="I31" s="53">
        <f t="shared" si="8"/>
        <v>1550000</v>
      </c>
      <c r="J31" s="53">
        <f t="shared" si="9"/>
        <v>689417.37</v>
      </c>
      <c r="K31" s="54">
        <v>28.9</v>
      </c>
    </row>
    <row r="32" spans="1:11" ht="67.150000000000006" customHeight="1" x14ac:dyDescent="0.2">
      <c r="A32" s="56">
        <v>14040200</v>
      </c>
      <c r="B32" s="36" t="s">
        <v>176</v>
      </c>
      <c r="C32" s="59">
        <v>950000</v>
      </c>
      <c r="D32" s="100">
        <v>406050.6</v>
      </c>
      <c r="E32" s="58">
        <f t="shared" si="10"/>
        <v>42.742168421052625</v>
      </c>
      <c r="F32" s="53"/>
      <c r="G32" s="53"/>
      <c r="H32" s="52"/>
      <c r="I32" s="53">
        <f t="shared" si="8"/>
        <v>950000</v>
      </c>
      <c r="J32" s="53">
        <f t="shared" si="9"/>
        <v>406050.6</v>
      </c>
      <c r="K32" s="54">
        <v>40.5</v>
      </c>
    </row>
    <row r="33" spans="1:11" ht="19.149999999999999" customHeight="1" x14ac:dyDescent="0.2">
      <c r="A33" s="49">
        <v>18000000</v>
      </c>
      <c r="B33" s="55" t="s">
        <v>85</v>
      </c>
      <c r="C33" s="51">
        <f>C34+C44+C46</f>
        <v>13558000</v>
      </c>
      <c r="D33" s="210">
        <f>D34+D44+D46</f>
        <v>6663572.9299999997</v>
      </c>
      <c r="E33" s="52">
        <f t="shared" si="10"/>
        <v>49.148642351379259</v>
      </c>
      <c r="F33" s="53"/>
      <c r="G33" s="53"/>
      <c r="H33" s="52">
        <f t="shared" si="2"/>
        <v>0</v>
      </c>
      <c r="I33" s="53">
        <f t="shared" si="8"/>
        <v>13558000</v>
      </c>
      <c r="J33" s="53">
        <f t="shared" si="9"/>
        <v>6663572.9299999997</v>
      </c>
      <c r="K33" s="54">
        <f t="shared" si="3"/>
        <v>49.148642351379259</v>
      </c>
    </row>
    <row r="34" spans="1:11" x14ac:dyDescent="0.2">
      <c r="A34" s="49">
        <v>18010000</v>
      </c>
      <c r="B34" s="55" t="s">
        <v>86</v>
      </c>
      <c r="C34" s="53">
        <v>3700000</v>
      </c>
      <c r="D34" s="126">
        <v>918378.67</v>
      </c>
      <c r="E34" s="52">
        <f t="shared" si="10"/>
        <v>24.821045135135137</v>
      </c>
      <c r="F34" s="53"/>
      <c r="G34" s="53"/>
      <c r="H34" s="52">
        <f>IF(F34=0,0,G34/F34*100)</f>
        <v>0</v>
      </c>
      <c r="I34" s="53">
        <f t="shared" si="8"/>
        <v>3700000</v>
      </c>
      <c r="J34" s="53">
        <f t="shared" si="9"/>
        <v>918378.67</v>
      </c>
      <c r="K34" s="54">
        <f t="shared" si="3"/>
        <v>24.821045135135137</v>
      </c>
    </row>
    <row r="35" spans="1:11" ht="51" x14ac:dyDescent="0.2">
      <c r="A35" s="56">
        <v>18010100</v>
      </c>
      <c r="B35" s="36" t="s">
        <v>177</v>
      </c>
      <c r="C35" s="53"/>
      <c r="D35" s="102"/>
      <c r="E35" s="58">
        <v>0</v>
      </c>
      <c r="F35" s="53"/>
      <c r="G35" s="53"/>
      <c r="H35" s="52"/>
      <c r="I35" s="53"/>
      <c r="J35" s="53"/>
      <c r="K35" s="54"/>
    </row>
    <row r="36" spans="1:11" ht="59.45" customHeight="1" x14ac:dyDescent="0.2">
      <c r="A36" s="56">
        <v>18010200</v>
      </c>
      <c r="B36" s="36" t="s">
        <v>87</v>
      </c>
      <c r="C36" s="59">
        <v>120000</v>
      </c>
      <c r="D36" s="102">
        <v>44708.68</v>
      </c>
      <c r="E36" s="58">
        <f t="shared" si="10"/>
        <v>37.257233333333332</v>
      </c>
      <c r="F36" s="59"/>
      <c r="G36" s="57"/>
      <c r="H36" s="58">
        <f t="shared" si="2"/>
        <v>0</v>
      </c>
      <c r="I36" s="59">
        <f t="shared" ref="I36:J42" si="11">C36+F36</f>
        <v>120000</v>
      </c>
      <c r="J36" s="59">
        <f t="shared" si="11"/>
        <v>44708.68</v>
      </c>
      <c r="K36" s="60">
        <f t="shared" si="3"/>
        <v>37.257233333333332</v>
      </c>
    </row>
    <row r="37" spans="1:11" ht="51" x14ac:dyDescent="0.2">
      <c r="A37" s="56">
        <v>18010300</v>
      </c>
      <c r="B37" s="36" t="s">
        <v>88</v>
      </c>
      <c r="C37" s="57">
        <v>690000</v>
      </c>
      <c r="D37" s="100">
        <v>292948.5</v>
      </c>
      <c r="E37" s="58">
        <f t="shared" si="10"/>
        <v>42.456304347826084</v>
      </c>
      <c r="F37" s="53"/>
      <c r="G37" s="53"/>
      <c r="H37" s="52">
        <f t="shared" si="2"/>
        <v>0</v>
      </c>
      <c r="I37" s="59">
        <f t="shared" si="11"/>
        <v>690000</v>
      </c>
      <c r="J37" s="59">
        <f t="shared" si="11"/>
        <v>292948.5</v>
      </c>
      <c r="K37" s="54">
        <f t="shared" si="3"/>
        <v>42.456304347826084</v>
      </c>
    </row>
    <row r="38" spans="1:11" s="3" customFormat="1" ht="58.9" customHeight="1" x14ac:dyDescent="0.2">
      <c r="A38" s="56">
        <v>18010400</v>
      </c>
      <c r="B38" s="36" t="s">
        <v>89</v>
      </c>
      <c r="C38" s="57">
        <v>580000</v>
      </c>
      <c r="D38" s="100">
        <v>346242.47</v>
      </c>
      <c r="E38" s="58">
        <f t="shared" si="10"/>
        <v>59.696977586206891</v>
      </c>
      <c r="F38" s="51">
        <f>SUM(F39:F41)</f>
        <v>0</v>
      </c>
      <c r="G38" s="51">
        <f>SUM(G39:G41)</f>
        <v>0</v>
      </c>
      <c r="H38" s="52">
        <f t="shared" si="2"/>
        <v>0</v>
      </c>
      <c r="I38" s="59">
        <f t="shared" si="11"/>
        <v>580000</v>
      </c>
      <c r="J38" s="59">
        <f t="shared" si="11"/>
        <v>346242.47</v>
      </c>
      <c r="K38" s="60">
        <f t="shared" si="3"/>
        <v>59.696977586206891</v>
      </c>
    </row>
    <row r="39" spans="1:11" s="3" customFormat="1" ht="14.45" customHeight="1" x14ac:dyDescent="0.2">
      <c r="A39" s="56">
        <v>18010500</v>
      </c>
      <c r="B39" s="36" t="s">
        <v>90</v>
      </c>
      <c r="C39" s="57">
        <v>160000</v>
      </c>
      <c r="D39" s="100">
        <v>187130.53</v>
      </c>
      <c r="E39" s="58">
        <f t="shared" si="10"/>
        <v>116.95658124999999</v>
      </c>
      <c r="F39" s="59"/>
      <c r="G39" s="59"/>
      <c r="H39" s="58">
        <f t="shared" si="2"/>
        <v>0</v>
      </c>
      <c r="I39" s="59">
        <f t="shared" si="11"/>
        <v>160000</v>
      </c>
      <c r="J39" s="59">
        <f t="shared" si="11"/>
        <v>187130.53</v>
      </c>
      <c r="K39" s="60">
        <f t="shared" si="3"/>
        <v>116.95658124999999</v>
      </c>
    </row>
    <row r="40" spans="1:11" ht="14.45" customHeight="1" x14ac:dyDescent="0.2">
      <c r="A40" s="56">
        <v>18010600</v>
      </c>
      <c r="B40" s="36" t="s">
        <v>91</v>
      </c>
      <c r="C40" s="57">
        <v>1650000</v>
      </c>
      <c r="D40" s="100">
        <v>765555.92</v>
      </c>
      <c r="E40" s="58">
        <f t="shared" si="10"/>
        <v>46.397328484848487</v>
      </c>
      <c r="F40" s="59"/>
      <c r="G40" s="59"/>
      <c r="H40" s="58">
        <f t="shared" si="2"/>
        <v>0</v>
      </c>
      <c r="I40" s="59">
        <f t="shared" si="11"/>
        <v>1650000</v>
      </c>
      <c r="J40" s="59">
        <f t="shared" si="11"/>
        <v>765555.92</v>
      </c>
      <c r="K40" s="60">
        <f t="shared" si="3"/>
        <v>46.397328484848487</v>
      </c>
    </row>
    <row r="41" spans="1:11" ht="17.45" customHeight="1" x14ac:dyDescent="0.2">
      <c r="A41" s="56">
        <v>18010700</v>
      </c>
      <c r="B41" s="36" t="s">
        <v>92</v>
      </c>
      <c r="C41" s="57">
        <v>355000</v>
      </c>
      <c r="D41" s="100">
        <v>131436.72</v>
      </c>
      <c r="E41" s="58">
        <f t="shared" si="10"/>
        <v>37.024428169014087</v>
      </c>
      <c r="F41" s="59"/>
      <c r="G41" s="59"/>
      <c r="H41" s="58">
        <f t="shared" si="2"/>
        <v>0</v>
      </c>
      <c r="I41" s="59">
        <f t="shared" si="11"/>
        <v>355000</v>
      </c>
      <c r="J41" s="59">
        <f t="shared" si="11"/>
        <v>131436.72</v>
      </c>
      <c r="K41" s="60">
        <f t="shared" si="3"/>
        <v>37.024428169014087</v>
      </c>
    </row>
    <row r="42" spans="1:11" x14ac:dyDescent="0.2">
      <c r="A42" s="56">
        <v>18010900</v>
      </c>
      <c r="B42" s="36" t="s">
        <v>93</v>
      </c>
      <c r="C42" s="57">
        <v>120000</v>
      </c>
      <c r="D42" s="100">
        <v>3879.54</v>
      </c>
      <c r="E42" s="58">
        <f>D42/C42*100</f>
        <v>3.2329499999999998</v>
      </c>
      <c r="F42" s="57">
        <f>SUM(F44:F44)</f>
        <v>0</v>
      </c>
      <c r="G42" s="57">
        <f>SUM(G44:G44)</f>
        <v>0</v>
      </c>
      <c r="H42" s="58">
        <f t="shared" si="2"/>
        <v>0</v>
      </c>
      <c r="I42" s="59">
        <f t="shared" si="11"/>
        <v>120000</v>
      </c>
      <c r="J42" s="59">
        <f t="shared" si="11"/>
        <v>3879.54</v>
      </c>
      <c r="K42" s="60">
        <f t="shared" si="3"/>
        <v>3.2329499999999998</v>
      </c>
    </row>
    <row r="43" spans="1:11" x14ac:dyDescent="0.2">
      <c r="A43" s="49">
        <v>18011000</v>
      </c>
      <c r="B43" s="55" t="s">
        <v>183</v>
      </c>
      <c r="C43" s="80">
        <v>25000</v>
      </c>
      <c r="D43" s="127">
        <v>0</v>
      </c>
      <c r="E43" s="79">
        <f>D43/C43*100</f>
        <v>0</v>
      </c>
      <c r="F43" s="78"/>
      <c r="G43" s="78"/>
      <c r="H43" s="79"/>
      <c r="I43" s="78">
        <v>25000</v>
      </c>
      <c r="J43" s="78">
        <f t="shared" ref="J43:J49" si="12">D43+G43</f>
        <v>0</v>
      </c>
      <c r="K43" s="81"/>
    </row>
    <row r="44" spans="1:11" x14ac:dyDescent="0.2">
      <c r="A44" s="49">
        <v>18030000</v>
      </c>
      <c r="B44" s="55" t="s">
        <v>94</v>
      </c>
      <c r="C44" s="51">
        <v>1000</v>
      </c>
      <c r="D44" s="51">
        <v>0</v>
      </c>
      <c r="E44" s="52">
        <f t="shared" ref="E44:E115" si="13">IF(C44=0,0,D44/C44*100)</f>
        <v>0</v>
      </c>
      <c r="F44" s="59">
        <f>F45</f>
        <v>0</v>
      </c>
      <c r="G44" s="59">
        <f>G45</f>
        <v>0</v>
      </c>
      <c r="H44" s="58">
        <f t="shared" si="2"/>
        <v>0</v>
      </c>
      <c r="I44" s="53">
        <f t="shared" ref="I44:I49" si="14">C44+F44</f>
        <v>1000</v>
      </c>
      <c r="J44" s="53">
        <f t="shared" si="12"/>
        <v>0</v>
      </c>
      <c r="K44" s="54">
        <f t="shared" si="3"/>
        <v>0</v>
      </c>
    </row>
    <row r="45" spans="1:11" s="3" customFormat="1" ht="22.5" customHeight="1" x14ac:dyDescent="0.2">
      <c r="A45" s="56">
        <v>18030200</v>
      </c>
      <c r="B45" s="36" t="s">
        <v>95</v>
      </c>
      <c r="C45" s="59">
        <v>1000</v>
      </c>
      <c r="D45" s="59">
        <v>12800</v>
      </c>
      <c r="E45" s="52">
        <f t="shared" si="13"/>
        <v>1280</v>
      </c>
      <c r="F45" s="53"/>
      <c r="G45" s="53"/>
      <c r="H45" s="52">
        <f t="shared" si="2"/>
        <v>0</v>
      </c>
      <c r="I45" s="59">
        <f t="shared" si="14"/>
        <v>1000</v>
      </c>
      <c r="J45" s="59">
        <f t="shared" si="12"/>
        <v>12800</v>
      </c>
      <c r="K45" s="60">
        <f t="shared" si="3"/>
        <v>1280</v>
      </c>
    </row>
    <row r="46" spans="1:11" s="3" customFormat="1" ht="17.45" customHeight="1" x14ac:dyDescent="0.2">
      <c r="A46" s="49">
        <v>18050000</v>
      </c>
      <c r="B46" s="55" t="s">
        <v>96</v>
      </c>
      <c r="C46" s="53">
        <f>SUM(C47:C49)</f>
        <v>9857000</v>
      </c>
      <c r="D46" s="126">
        <f>SUM(D47:D49)</f>
        <v>5745194.2599999998</v>
      </c>
      <c r="E46" s="52">
        <f t="shared" si="13"/>
        <v>58.285424165567612</v>
      </c>
      <c r="F46" s="53"/>
      <c r="G46" s="53"/>
      <c r="H46" s="52">
        <f t="shared" si="2"/>
        <v>0</v>
      </c>
      <c r="I46" s="53">
        <f t="shared" si="14"/>
        <v>9857000</v>
      </c>
      <c r="J46" s="53">
        <f t="shared" si="12"/>
        <v>5745194.2599999998</v>
      </c>
      <c r="K46" s="54">
        <f t="shared" si="3"/>
        <v>58.285424165567612</v>
      </c>
    </row>
    <row r="47" spans="1:11" s="3" customFormat="1" ht="18" customHeight="1" x14ac:dyDescent="0.2">
      <c r="A47" s="56">
        <v>18050300</v>
      </c>
      <c r="B47" s="36" t="s">
        <v>97</v>
      </c>
      <c r="C47" s="59">
        <v>410000</v>
      </c>
      <c r="D47" s="102">
        <v>342563</v>
      </c>
      <c r="E47" s="58">
        <f t="shared" si="13"/>
        <v>83.551951219512205</v>
      </c>
      <c r="F47" s="57"/>
      <c r="G47" s="57"/>
      <c r="H47" s="58">
        <f t="shared" si="2"/>
        <v>0</v>
      </c>
      <c r="I47" s="59">
        <f t="shared" si="14"/>
        <v>410000</v>
      </c>
      <c r="J47" s="59">
        <f t="shared" si="12"/>
        <v>342563</v>
      </c>
      <c r="K47" s="60">
        <f t="shared" si="3"/>
        <v>83.551951219512205</v>
      </c>
    </row>
    <row r="48" spans="1:11" ht="21" customHeight="1" x14ac:dyDescent="0.2">
      <c r="A48" s="56">
        <v>18050400</v>
      </c>
      <c r="B48" s="36" t="s">
        <v>98</v>
      </c>
      <c r="C48" s="59">
        <v>9150000</v>
      </c>
      <c r="D48" s="102">
        <v>5324179.12</v>
      </c>
      <c r="E48" s="58">
        <f t="shared" si="13"/>
        <v>58.187749945355193</v>
      </c>
      <c r="F48" s="57"/>
      <c r="G48" s="57"/>
      <c r="H48" s="58">
        <f t="shared" si="2"/>
        <v>0</v>
      </c>
      <c r="I48" s="59">
        <f t="shared" si="14"/>
        <v>9150000</v>
      </c>
      <c r="J48" s="59">
        <f t="shared" si="12"/>
        <v>5324179.12</v>
      </c>
      <c r="K48" s="60">
        <f t="shared" si="3"/>
        <v>58.187749945355193</v>
      </c>
    </row>
    <row r="49" spans="1:11" s="3" customFormat="1" ht="70.150000000000006" customHeight="1" x14ac:dyDescent="0.2">
      <c r="A49" s="56">
        <v>18050500</v>
      </c>
      <c r="B49" s="36" t="s">
        <v>99</v>
      </c>
      <c r="C49" s="59">
        <v>297000</v>
      </c>
      <c r="D49" s="102">
        <v>78452.14</v>
      </c>
      <c r="E49" s="58">
        <f t="shared" si="13"/>
        <v>26.414861952861951</v>
      </c>
      <c r="F49" s="57"/>
      <c r="G49" s="57"/>
      <c r="H49" s="58">
        <f t="shared" si="2"/>
        <v>0</v>
      </c>
      <c r="I49" s="59">
        <f t="shared" si="14"/>
        <v>297000</v>
      </c>
      <c r="J49" s="59">
        <f t="shared" si="12"/>
        <v>78452.14</v>
      </c>
      <c r="K49" s="60">
        <f t="shared" si="3"/>
        <v>26.414861952861951</v>
      </c>
    </row>
    <row r="50" spans="1:11" s="3" customFormat="1" ht="18" customHeight="1" x14ac:dyDescent="0.2">
      <c r="A50" s="62">
        <v>19000000</v>
      </c>
      <c r="B50" s="55" t="s">
        <v>49</v>
      </c>
      <c r="C50" s="53"/>
      <c r="D50" s="126"/>
      <c r="E50" s="52">
        <f t="shared" si="13"/>
        <v>0</v>
      </c>
      <c r="F50" s="53">
        <v>8000</v>
      </c>
      <c r="G50" s="53">
        <f>SUM(G51)</f>
        <v>3554.56</v>
      </c>
      <c r="H50" s="52">
        <v>22.6</v>
      </c>
      <c r="I50" s="53">
        <f>F50</f>
        <v>8000</v>
      </c>
      <c r="J50" s="53">
        <f>SUM(J51)</f>
        <v>3554.56</v>
      </c>
      <c r="K50" s="54">
        <f t="shared" si="3"/>
        <v>44.432000000000002</v>
      </c>
    </row>
    <row r="51" spans="1:11" s="3" customFormat="1" ht="21" customHeight="1" x14ac:dyDescent="0.2">
      <c r="A51" s="62">
        <v>19010000</v>
      </c>
      <c r="B51" s="55" t="s">
        <v>50</v>
      </c>
      <c r="C51" s="53"/>
      <c r="D51" s="126"/>
      <c r="E51" s="52">
        <f t="shared" si="13"/>
        <v>0</v>
      </c>
      <c r="F51" s="53">
        <v>8000</v>
      </c>
      <c r="G51" s="53">
        <f>G52+G53</f>
        <v>3554.56</v>
      </c>
      <c r="H51" s="52">
        <v>22.6</v>
      </c>
      <c r="I51" s="53">
        <f>F51</f>
        <v>8000</v>
      </c>
      <c r="J51" s="53">
        <f t="shared" ref="J51:J56" si="15">D51+G51</f>
        <v>3554.56</v>
      </c>
      <c r="K51" s="54">
        <f t="shared" si="3"/>
        <v>44.432000000000002</v>
      </c>
    </row>
    <row r="52" spans="1:11" s="3" customFormat="1" ht="69" customHeight="1" x14ac:dyDescent="0.2">
      <c r="A52" s="63">
        <v>19010100</v>
      </c>
      <c r="B52" s="36" t="s">
        <v>51</v>
      </c>
      <c r="C52" s="59"/>
      <c r="D52" s="102"/>
      <c r="E52" s="58">
        <f t="shared" si="13"/>
        <v>0</v>
      </c>
      <c r="F52" s="72">
        <v>8000</v>
      </c>
      <c r="G52" s="130">
        <v>3549.23</v>
      </c>
      <c r="H52" s="58">
        <v>22.63</v>
      </c>
      <c r="I52" s="59">
        <v>8000</v>
      </c>
      <c r="J52" s="59">
        <f t="shared" si="15"/>
        <v>3549.23</v>
      </c>
      <c r="K52" s="60">
        <f>IF(I52=0,0,J52/I52*100)</f>
        <v>44.365375</v>
      </c>
    </row>
    <row r="53" spans="1:11" s="3" customFormat="1" ht="58.15" customHeight="1" x14ac:dyDescent="0.2">
      <c r="A53" s="63">
        <v>19010300</v>
      </c>
      <c r="B53" s="36" t="s">
        <v>100</v>
      </c>
      <c r="C53" s="57"/>
      <c r="D53" s="57"/>
      <c r="E53" s="58">
        <f t="shared" si="13"/>
        <v>0</v>
      </c>
      <c r="F53" s="71"/>
      <c r="G53" s="130">
        <v>5.33</v>
      </c>
      <c r="H53" s="52">
        <f t="shared" si="2"/>
        <v>0</v>
      </c>
      <c r="I53" s="51"/>
      <c r="J53" s="59">
        <f t="shared" si="15"/>
        <v>5.33</v>
      </c>
      <c r="K53" s="54">
        <f t="shared" si="3"/>
        <v>0</v>
      </c>
    </row>
    <row r="54" spans="1:11" x14ac:dyDescent="0.2">
      <c r="A54" s="49">
        <v>20000000</v>
      </c>
      <c r="B54" s="50" t="s">
        <v>21</v>
      </c>
      <c r="C54" s="51">
        <f>C55+C62+C71</f>
        <v>2757000</v>
      </c>
      <c r="D54" s="210">
        <f>D55+D62+D71</f>
        <v>1380525.07</v>
      </c>
      <c r="E54" s="52">
        <f t="shared" si="13"/>
        <v>50.073451940515056</v>
      </c>
      <c r="F54" s="51">
        <v>2995932.4</v>
      </c>
      <c r="G54" s="210">
        <f>G55+G74</f>
        <v>1274816.96</v>
      </c>
      <c r="H54" s="52">
        <f t="shared" si="2"/>
        <v>42.551592953165432</v>
      </c>
      <c r="I54" s="53">
        <f>C54+F54</f>
        <v>5752932.4000000004</v>
      </c>
      <c r="J54" s="53">
        <f t="shared" si="15"/>
        <v>2655342.0300000003</v>
      </c>
      <c r="K54" s="54">
        <f t="shared" si="3"/>
        <v>46.15632246956352</v>
      </c>
    </row>
    <row r="55" spans="1:11" ht="25.5" x14ac:dyDescent="0.2">
      <c r="A55" s="49">
        <v>21000000</v>
      </c>
      <c r="B55" s="50" t="s">
        <v>101</v>
      </c>
      <c r="C55" s="51">
        <f>C56</f>
        <v>51000</v>
      </c>
      <c r="D55" s="51">
        <f>D56</f>
        <v>125223.09</v>
      </c>
      <c r="E55" s="52">
        <f t="shared" si="13"/>
        <v>245.53547058823528</v>
      </c>
      <c r="F55" s="51">
        <v>2000</v>
      </c>
      <c r="G55" s="51">
        <f>G61</f>
        <v>0</v>
      </c>
      <c r="H55" s="52">
        <f t="shared" si="2"/>
        <v>0</v>
      </c>
      <c r="I55" s="53">
        <f>C55+F55</f>
        <v>53000</v>
      </c>
      <c r="J55" s="53">
        <f t="shared" si="15"/>
        <v>125223.09</v>
      </c>
      <c r="K55" s="54">
        <f t="shared" si="3"/>
        <v>236.26998113207546</v>
      </c>
    </row>
    <row r="56" spans="1:11" x14ac:dyDescent="0.2">
      <c r="A56" s="49">
        <v>21080000</v>
      </c>
      <c r="B56" s="50" t="s">
        <v>102</v>
      </c>
      <c r="C56" s="51">
        <v>51000</v>
      </c>
      <c r="D56" s="51">
        <v>125223.09</v>
      </c>
      <c r="E56" s="52">
        <f t="shared" si="13"/>
        <v>245.53547058823528</v>
      </c>
      <c r="F56" s="53"/>
      <c r="G56" s="53"/>
      <c r="H56" s="52">
        <f t="shared" si="2"/>
        <v>0</v>
      </c>
      <c r="I56" s="53">
        <f>C56+F56</f>
        <v>51000</v>
      </c>
      <c r="J56" s="53">
        <f t="shared" si="15"/>
        <v>125223.09</v>
      </c>
      <c r="K56" s="54">
        <f t="shared" si="3"/>
        <v>245.53547058823528</v>
      </c>
    </row>
    <row r="57" spans="1:11" x14ac:dyDescent="0.2">
      <c r="A57" s="49">
        <v>21080500</v>
      </c>
      <c r="B57" s="159" t="s">
        <v>23</v>
      </c>
      <c r="C57" s="51">
        <v>10000</v>
      </c>
      <c r="D57" s="51">
        <v>0</v>
      </c>
      <c r="E57" s="52"/>
      <c r="F57" s="53"/>
      <c r="G57" s="53"/>
      <c r="H57" s="52"/>
      <c r="I57" s="53"/>
      <c r="J57" s="53"/>
      <c r="K57" s="54"/>
    </row>
    <row r="58" spans="1:11" ht="21" customHeight="1" x14ac:dyDescent="0.2">
      <c r="A58" s="56">
        <v>21081100</v>
      </c>
      <c r="B58" s="35" t="s">
        <v>103</v>
      </c>
      <c r="C58" s="57">
        <v>5000</v>
      </c>
      <c r="D58" s="100">
        <v>2703</v>
      </c>
      <c r="E58" s="58">
        <f t="shared" si="13"/>
        <v>54.059999999999995</v>
      </c>
      <c r="F58" s="59"/>
      <c r="G58" s="59"/>
      <c r="H58" s="58">
        <f t="shared" si="2"/>
        <v>0</v>
      </c>
      <c r="I58" s="59">
        <f>C58+F58</f>
        <v>5000</v>
      </c>
      <c r="J58" s="59">
        <f>D58+G58</f>
        <v>2703</v>
      </c>
      <c r="K58" s="60">
        <f t="shared" si="3"/>
        <v>54.059999999999995</v>
      </c>
    </row>
    <row r="59" spans="1:11" ht="43.15" customHeight="1" x14ac:dyDescent="0.2">
      <c r="A59" s="56">
        <v>21081500</v>
      </c>
      <c r="B59" s="35" t="s">
        <v>104</v>
      </c>
      <c r="C59" s="59">
        <v>35000</v>
      </c>
      <c r="D59" s="102">
        <v>75882</v>
      </c>
      <c r="E59" s="58">
        <f t="shared" si="13"/>
        <v>216.80571428571426</v>
      </c>
      <c r="F59" s="51"/>
      <c r="G59" s="51"/>
      <c r="H59" s="52">
        <f t="shared" si="2"/>
        <v>0</v>
      </c>
      <c r="I59" s="59">
        <f>C59+F59</f>
        <v>35000</v>
      </c>
      <c r="J59" s="59">
        <f>D59+G59</f>
        <v>75882</v>
      </c>
      <c r="K59" s="54">
        <f t="shared" si="3"/>
        <v>216.80571428571426</v>
      </c>
    </row>
    <row r="60" spans="1:11" ht="80.45" customHeight="1" x14ac:dyDescent="0.2">
      <c r="A60" s="56">
        <v>21082400</v>
      </c>
      <c r="B60" s="35" t="s">
        <v>262</v>
      </c>
      <c r="C60" s="59">
        <v>1000</v>
      </c>
      <c r="D60" s="102">
        <v>864.7</v>
      </c>
      <c r="E60" s="58">
        <f t="shared" si="13"/>
        <v>86.47</v>
      </c>
      <c r="F60" s="51"/>
      <c r="G60" s="51"/>
      <c r="H60" s="52"/>
      <c r="I60" s="59">
        <v>5000</v>
      </c>
      <c r="J60" s="59">
        <v>7200</v>
      </c>
      <c r="K60" s="54">
        <v>144</v>
      </c>
    </row>
    <row r="61" spans="1:11" ht="38.25" x14ac:dyDescent="0.2">
      <c r="A61" s="56">
        <v>21110000</v>
      </c>
      <c r="B61" s="35" t="s">
        <v>52</v>
      </c>
      <c r="C61" s="51"/>
      <c r="D61" s="123"/>
      <c r="E61" s="52">
        <f t="shared" si="13"/>
        <v>0</v>
      </c>
      <c r="F61" s="57">
        <v>2000</v>
      </c>
      <c r="G61" s="57">
        <v>0</v>
      </c>
      <c r="H61" s="52">
        <f t="shared" si="2"/>
        <v>0</v>
      </c>
      <c r="I61" s="57"/>
      <c r="J61" s="57">
        <f>D61+G61</f>
        <v>0</v>
      </c>
      <c r="K61" s="54">
        <f t="shared" si="3"/>
        <v>0</v>
      </c>
    </row>
    <row r="62" spans="1:11" ht="31.15" customHeight="1" x14ac:dyDescent="0.2">
      <c r="A62" s="49">
        <v>22000000</v>
      </c>
      <c r="B62" s="50" t="s">
        <v>105</v>
      </c>
      <c r="C62" s="51">
        <f>C63+C68+C67</f>
        <v>2656000</v>
      </c>
      <c r="D62" s="123">
        <f>D63+D66+D68</f>
        <v>1112710.05</v>
      </c>
      <c r="E62" s="52">
        <f t="shared" si="13"/>
        <v>41.894203689759038</v>
      </c>
      <c r="F62" s="51">
        <f>SUM(F63:F64)</f>
        <v>0</v>
      </c>
      <c r="G62" s="51">
        <f>SUM(G63:G64)</f>
        <v>0</v>
      </c>
      <c r="H62" s="52">
        <f t="shared" si="2"/>
        <v>0</v>
      </c>
      <c r="I62" s="51">
        <f>C62</f>
        <v>2656000</v>
      </c>
      <c r="J62" s="51">
        <f>D62+F62</f>
        <v>1112710.05</v>
      </c>
      <c r="K62" s="54">
        <f t="shared" si="3"/>
        <v>41.894203689759038</v>
      </c>
    </row>
    <row r="63" spans="1:11" x14ac:dyDescent="0.2">
      <c r="A63" s="49">
        <v>22010000</v>
      </c>
      <c r="B63" s="50" t="s">
        <v>22</v>
      </c>
      <c r="C63" s="51">
        <f>C64+C65</f>
        <v>2485800</v>
      </c>
      <c r="D63" s="123">
        <f>D64</f>
        <v>944819.6</v>
      </c>
      <c r="E63" s="52">
        <f t="shared" si="13"/>
        <v>38.008673264140313</v>
      </c>
      <c r="F63" s="53"/>
      <c r="G63" s="53"/>
      <c r="H63" s="52">
        <f t="shared" si="2"/>
        <v>0</v>
      </c>
      <c r="I63" s="53">
        <f t="shared" ref="I63:J65" si="16">C63+F63</f>
        <v>2485800</v>
      </c>
      <c r="J63" s="53">
        <f t="shared" si="16"/>
        <v>944819.6</v>
      </c>
      <c r="K63" s="54">
        <f t="shared" si="3"/>
        <v>38.008673264140313</v>
      </c>
    </row>
    <row r="64" spans="1:11" ht="25.5" x14ac:dyDescent="0.2">
      <c r="A64" s="56">
        <v>22012500</v>
      </c>
      <c r="B64" s="64" t="s">
        <v>106</v>
      </c>
      <c r="C64" s="57">
        <v>2485700</v>
      </c>
      <c r="D64" s="100">
        <v>944819.6</v>
      </c>
      <c r="E64" s="52">
        <f t="shared" si="13"/>
        <v>38.010202357484815</v>
      </c>
      <c r="F64" s="59"/>
      <c r="G64" s="59"/>
      <c r="H64" s="58">
        <f t="shared" si="2"/>
        <v>0</v>
      </c>
      <c r="I64" s="59">
        <f t="shared" si="16"/>
        <v>2485700</v>
      </c>
      <c r="J64" s="59">
        <f t="shared" si="16"/>
        <v>944819.6</v>
      </c>
      <c r="K64" s="60">
        <v>90.8</v>
      </c>
    </row>
    <row r="65" spans="1:11" ht="38.25" x14ac:dyDescent="0.2">
      <c r="A65" s="56">
        <v>22012600</v>
      </c>
      <c r="B65" s="64" t="s">
        <v>227</v>
      </c>
      <c r="C65" s="57">
        <v>100</v>
      </c>
      <c r="D65" s="100">
        <v>0</v>
      </c>
      <c r="E65" s="58">
        <f t="shared" si="13"/>
        <v>0</v>
      </c>
      <c r="F65" s="59"/>
      <c r="G65" s="59"/>
      <c r="H65" s="58">
        <f t="shared" ref="H65" si="17">IF(F65=0,0,G65/F65*100)</f>
        <v>0</v>
      </c>
      <c r="I65" s="59">
        <f t="shared" si="16"/>
        <v>100</v>
      </c>
      <c r="J65" s="59">
        <f t="shared" si="16"/>
        <v>0</v>
      </c>
      <c r="K65" s="60">
        <f t="shared" ref="K65" si="18">IF(I65=0,0,J65/I65*100)</f>
        <v>0</v>
      </c>
    </row>
    <row r="66" spans="1:11" s="3" customFormat="1" ht="51" x14ac:dyDescent="0.2">
      <c r="A66" s="49">
        <v>220800000</v>
      </c>
      <c r="B66" s="86" t="s">
        <v>194</v>
      </c>
      <c r="C66" s="80">
        <v>170000</v>
      </c>
      <c r="D66" s="127">
        <f>D67</f>
        <v>167871.19</v>
      </c>
      <c r="E66" s="79">
        <v>306.10000000000002</v>
      </c>
      <c r="F66" s="78"/>
      <c r="G66" s="78"/>
      <c r="H66" s="79"/>
      <c r="I66" s="78">
        <v>55000</v>
      </c>
      <c r="J66" s="78">
        <f>D66+G66</f>
        <v>167871.19</v>
      </c>
      <c r="K66" s="81">
        <v>21.3</v>
      </c>
    </row>
    <row r="67" spans="1:11" ht="45.6" customHeight="1" x14ac:dyDescent="0.2">
      <c r="A67" s="56">
        <v>22080400</v>
      </c>
      <c r="B67" s="64" t="s">
        <v>195</v>
      </c>
      <c r="C67" s="57">
        <v>170000</v>
      </c>
      <c r="D67" s="100">
        <v>167871.19</v>
      </c>
      <c r="E67" s="58">
        <v>328.2</v>
      </c>
      <c r="F67" s="59"/>
      <c r="G67" s="59"/>
      <c r="H67" s="58"/>
      <c r="I67" s="59">
        <f>C67</f>
        <v>170000</v>
      </c>
      <c r="J67" s="59">
        <f>D67+G67</f>
        <v>167871.19</v>
      </c>
      <c r="K67" s="60">
        <v>21.3</v>
      </c>
    </row>
    <row r="68" spans="1:11" s="3" customFormat="1" x14ac:dyDescent="0.2">
      <c r="A68" s="49">
        <v>22090000</v>
      </c>
      <c r="B68" s="55" t="s">
        <v>107</v>
      </c>
      <c r="C68" s="51">
        <f>C69+C70</f>
        <v>200</v>
      </c>
      <c r="D68" s="123">
        <f>D69+D70</f>
        <v>19.260000000000002</v>
      </c>
      <c r="E68" s="52">
        <f t="shared" si="13"/>
        <v>9.6300000000000008</v>
      </c>
      <c r="F68" s="51">
        <f t="shared" ref="F68:G68" si="19">F69</f>
        <v>0</v>
      </c>
      <c r="G68" s="51">
        <f t="shared" si="19"/>
        <v>0</v>
      </c>
      <c r="H68" s="52">
        <f t="shared" si="2"/>
        <v>0</v>
      </c>
      <c r="I68" s="51">
        <v>8300</v>
      </c>
      <c r="J68" s="51">
        <f>J69+J70</f>
        <v>19.260000000000002</v>
      </c>
      <c r="K68" s="54">
        <f t="shared" si="3"/>
        <v>0.23204819277108435</v>
      </c>
    </row>
    <row r="69" spans="1:11" ht="25.5" x14ac:dyDescent="0.2">
      <c r="A69" s="56">
        <v>22090100</v>
      </c>
      <c r="B69" s="65" t="s">
        <v>108</v>
      </c>
      <c r="C69" s="57">
        <v>150</v>
      </c>
      <c r="D69" s="100">
        <v>19.260000000000002</v>
      </c>
      <c r="E69" s="58">
        <f t="shared" si="13"/>
        <v>12.840000000000002</v>
      </c>
      <c r="F69" s="59"/>
      <c r="G69" s="59"/>
      <c r="H69" s="58">
        <f t="shared" si="2"/>
        <v>0</v>
      </c>
      <c r="I69" s="59">
        <f t="shared" ref="I69:J71" si="20">C69+F69</f>
        <v>150</v>
      </c>
      <c r="J69" s="59">
        <f t="shared" si="20"/>
        <v>19.260000000000002</v>
      </c>
      <c r="K69" s="60">
        <f t="shared" si="3"/>
        <v>12.840000000000002</v>
      </c>
    </row>
    <row r="70" spans="1:11" ht="38.25" x14ac:dyDescent="0.2">
      <c r="A70" s="56">
        <v>22090400</v>
      </c>
      <c r="B70" s="65" t="s">
        <v>191</v>
      </c>
      <c r="C70" s="57">
        <v>50</v>
      </c>
      <c r="D70" s="100">
        <v>0</v>
      </c>
      <c r="E70" s="58">
        <v>0.4</v>
      </c>
      <c r="F70" s="59"/>
      <c r="G70" s="59"/>
      <c r="H70" s="58"/>
      <c r="I70" s="59">
        <f t="shared" si="20"/>
        <v>50</v>
      </c>
      <c r="J70" s="59">
        <f t="shared" si="20"/>
        <v>0</v>
      </c>
      <c r="K70" s="60">
        <f t="shared" si="3"/>
        <v>0</v>
      </c>
    </row>
    <row r="71" spans="1:11" s="3" customFormat="1" x14ac:dyDescent="0.2">
      <c r="A71" s="49">
        <v>24000000</v>
      </c>
      <c r="B71" s="55" t="s">
        <v>173</v>
      </c>
      <c r="C71" s="51">
        <f>C72</f>
        <v>50000</v>
      </c>
      <c r="D71" s="126">
        <f>D72</f>
        <v>142591.93</v>
      </c>
      <c r="E71" s="52">
        <f t="shared" si="13"/>
        <v>285.18385999999998</v>
      </c>
      <c r="F71" s="53"/>
      <c r="G71" s="53"/>
      <c r="H71" s="52">
        <f t="shared" si="2"/>
        <v>0</v>
      </c>
      <c r="I71" s="53">
        <f t="shared" si="20"/>
        <v>50000</v>
      </c>
      <c r="J71" s="53">
        <f t="shared" si="20"/>
        <v>142591.93</v>
      </c>
      <c r="K71" s="54">
        <f t="shared" si="3"/>
        <v>285.18385999999998</v>
      </c>
    </row>
    <row r="72" spans="1:11" s="3" customFormat="1" x14ac:dyDescent="0.2">
      <c r="A72" s="49">
        <v>24060000</v>
      </c>
      <c r="B72" s="50" t="s">
        <v>23</v>
      </c>
      <c r="C72" s="51">
        <f>C73</f>
        <v>50000</v>
      </c>
      <c r="D72" s="123">
        <f>D73</f>
        <v>142591.93</v>
      </c>
      <c r="E72" s="52">
        <f t="shared" si="13"/>
        <v>285.18385999999998</v>
      </c>
      <c r="F72" s="51"/>
      <c r="G72" s="51"/>
      <c r="H72" s="52">
        <f t="shared" si="2"/>
        <v>0</v>
      </c>
      <c r="I72" s="51">
        <f>C72</f>
        <v>50000</v>
      </c>
      <c r="J72" s="51">
        <f>D72+F72</f>
        <v>142591.93</v>
      </c>
      <c r="K72" s="54">
        <f t="shared" si="3"/>
        <v>285.18385999999998</v>
      </c>
    </row>
    <row r="73" spans="1:11" s="3" customFormat="1" x14ac:dyDescent="0.2">
      <c r="A73" s="56">
        <v>24060300</v>
      </c>
      <c r="B73" s="35" t="s">
        <v>102</v>
      </c>
      <c r="C73" s="57">
        <v>50000</v>
      </c>
      <c r="D73" s="100">
        <v>142591.93</v>
      </c>
      <c r="E73" s="58">
        <f t="shared" si="13"/>
        <v>285.18385999999998</v>
      </c>
      <c r="F73" s="51"/>
      <c r="G73" s="51"/>
      <c r="H73" s="52">
        <f t="shared" si="2"/>
        <v>0</v>
      </c>
      <c r="I73" s="57">
        <f>C73</f>
        <v>50000</v>
      </c>
      <c r="J73" s="57">
        <f>D73+F73</f>
        <v>142591.93</v>
      </c>
      <c r="K73" s="54">
        <f t="shared" si="3"/>
        <v>285.18385999999998</v>
      </c>
    </row>
    <row r="74" spans="1:11" x14ac:dyDescent="0.2">
      <c r="A74" s="49">
        <v>25000000</v>
      </c>
      <c r="B74" s="55" t="s">
        <v>109</v>
      </c>
      <c r="C74" s="53"/>
      <c r="D74" s="123"/>
      <c r="E74" s="52">
        <f t="shared" si="13"/>
        <v>0</v>
      </c>
      <c r="F74" s="53">
        <f>F75+F79</f>
        <v>2998268.7</v>
      </c>
      <c r="G74" s="214">
        <f>G75+G79</f>
        <v>1274816.96</v>
      </c>
      <c r="H74" s="52">
        <f t="shared" si="2"/>
        <v>42.518436056114645</v>
      </c>
      <c r="I74" s="53">
        <f t="shared" ref="I74:I82" si="21">C74+F74</f>
        <v>2998268.7</v>
      </c>
      <c r="J74" s="53">
        <f t="shared" ref="J74:J82" si="22">D74+G74</f>
        <v>1274816.96</v>
      </c>
      <c r="K74" s="54">
        <f t="shared" si="3"/>
        <v>42.518436056114645</v>
      </c>
    </row>
    <row r="75" spans="1:11" ht="38.25" x14ac:dyDescent="0.2">
      <c r="A75" s="49">
        <v>25010000</v>
      </c>
      <c r="B75" s="55" t="s">
        <v>110</v>
      </c>
      <c r="C75" s="53"/>
      <c r="D75" s="126"/>
      <c r="E75" s="52">
        <f t="shared" si="13"/>
        <v>0</v>
      </c>
      <c r="F75" s="51">
        <v>2415580</v>
      </c>
      <c r="G75" s="51">
        <f>G76+G77+G78</f>
        <v>682999</v>
      </c>
      <c r="H75" s="52">
        <f t="shared" si="2"/>
        <v>28.274741469957526</v>
      </c>
      <c r="I75" s="53">
        <f t="shared" si="21"/>
        <v>2415580</v>
      </c>
      <c r="J75" s="53">
        <f t="shared" si="22"/>
        <v>682999</v>
      </c>
      <c r="K75" s="54">
        <f t="shared" si="3"/>
        <v>28.274741469957526</v>
      </c>
    </row>
    <row r="76" spans="1:11" s="3" customFormat="1" ht="25.5" x14ac:dyDescent="0.2">
      <c r="A76" s="56">
        <v>25010100</v>
      </c>
      <c r="B76" s="36" t="s">
        <v>111</v>
      </c>
      <c r="C76" s="59"/>
      <c r="D76" s="59"/>
      <c r="E76" s="58">
        <f t="shared" si="13"/>
        <v>0</v>
      </c>
      <c r="F76" s="57">
        <v>2385580</v>
      </c>
      <c r="G76" s="100">
        <v>682999</v>
      </c>
      <c r="H76" s="58">
        <f t="shared" si="2"/>
        <v>28.630312125353164</v>
      </c>
      <c r="I76" s="59">
        <f t="shared" si="21"/>
        <v>2385580</v>
      </c>
      <c r="J76" s="59">
        <f t="shared" si="22"/>
        <v>682999</v>
      </c>
      <c r="K76" s="60">
        <f t="shared" si="3"/>
        <v>28.630312125353164</v>
      </c>
    </row>
    <row r="77" spans="1:11" ht="41.45" customHeight="1" x14ac:dyDescent="0.2">
      <c r="A77" s="56">
        <v>25010300</v>
      </c>
      <c r="B77" s="36" t="s">
        <v>112</v>
      </c>
      <c r="C77" s="53">
        <f>C79</f>
        <v>0</v>
      </c>
      <c r="D77" s="53">
        <f>D79</f>
        <v>0</v>
      </c>
      <c r="E77" s="52">
        <f t="shared" si="13"/>
        <v>0</v>
      </c>
      <c r="F77" s="59">
        <v>20000</v>
      </c>
      <c r="G77" s="102">
        <v>0</v>
      </c>
      <c r="H77" s="58">
        <f t="shared" si="2"/>
        <v>0</v>
      </c>
      <c r="I77" s="59">
        <f t="shared" si="21"/>
        <v>20000</v>
      </c>
      <c r="J77" s="59">
        <f t="shared" si="22"/>
        <v>0</v>
      </c>
      <c r="K77" s="60">
        <f t="shared" si="3"/>
        <v>0</v>
      </c>
    </row>
    <row r="78" spans="1:11" ht="41.45" customHeight="1" x14ac:dyDescent="0.2">
      <c r="A78" s="56">
        <v>25010400</v>
      </c>
      <c r="B78" s="36" t="s">
        <v>327</v>
      </c>
      <c r="C78" s="53"/>
      <c r="D78" s="53"/>
      <c r="E78" s="52"/>
      <c r="F78" s="59">
        <v>10000</v>
      </c>
      <c r="G78" s="102">
        <v>0</v>
      </c>
      <c r="H78" s="58">
        <f t="shared" si="2"/>
        <v>0</v>
      </c>
      <c r="I78" s="59">
        <f t="shared" si="21"/>
        <v>10000</v>
      </c>
      <c r="J78" s="59">
        <f t="shared" si="22"/>
        <v>0</v>
      </c>
      <c r="K78" s="60">
        <f t="shared" ref="K78" si="23">IF(I78=0,0,J78/I78*100)</f>
        <v>0</v>
      </c>
    </row>
    <row r="79" spans="1:11" s="3" customFormat="1" ht="25.5" x14ac:dyDescent="0.2">
      <c r="A79" s="49">
        <v>25020000</v>
      </c>
      <c r="B79" s="55" t="s">
        <v>24</v>
      </c>
      <c r="C79" s="53"/>
      <c r="D79" s="53"/>
      <c r="E79" s="52">
        <f t="shared" si="13"/>
        <v>0</v>
      </c>
      <c r="F79" s="51">
        <f>F80+F81</f>
        <v>582688.69999999995</v>
      </c>
      <c r="G79" s="51">
        <f>G80+G81</f>
        <v>591817.96</v>
      </c>
      <c r="H79" s="52">
        <f t="shared" si="2"/>
        <v>101.56674739015877</v>
      </c>
      <c r="I79" s="53">
        <f t="shared" si="21"/>
        <v>582688.69999999995</v>
      </c>
      <c r="J79" s="53">
        <f t="shared" si="22"/>
        <v>591817.96</v>
      </c>
      <c r="K79" s="54">
        <f t="shared" si="3"/>
        <v>101.56674739015877</v>
      </c>
    </row>
    <row r="80" spans="1:11" s="3" customFormat="1" ht="30" customHeight="1" x14ac:dyDescent="0.2">
      <c r="A80" s="56">
        <v>25020100</v>
      </c>
      <c r="B80" s="36" t="s">
        <v>113</v>
      </c>
      <c r="C80" s="53"/>
      <c r="D80" s="53"/>
      <c r="E80" s="52">
        <f t="shared" si="13"/>
        <v>0</v>
      </c>
      <c r="F80" s="59">
        <v>421539.5</v>
      </c>
      <c r="G80" s="102">
        <v>417269.5</v>
      </c>
      <c r="H80" s="52">
        <f t="shared" si="2"/>
        <v>98.987046291035597</v>
      </c>
      <c r="I80" s="59">
        <f t="shared" si="21"/>
        <v>421539.5</v>
      </c>
      <c r="J80" s="59">
        <f t="shared" si="22"/>
        <v>417269.5</v>
      </c>
      <c r="K80" s="54">
        <f>IF(I80=0,0,J80/I80*100)</f>
        <v>98.987046291035597</v>
      </c>
    </row>
    <row r="81" spans="1:11" ht="89.45" customHeight="1" x14ac:dyDescent="0.2">
      <c r="A81" s="56">
        <v>25020200</v>
      </c>
      <c r="B81" s="36" t="s">
        <v>114</v>
      </c>
      <c r="C81" s="53"/>
      <c r="D81" s="53"/>
      <c r="E81" s="52">
        <f t="shared" si="13"/>
        <v>0</v>
      </c>
      <c r="F81" s="59">
        <v>161149.20000000001</v>
      </c>
      <c r="G81" s="102">
        <v>174548.46</v>
      </c>
      <c r="H81" s="52">
        <f t="shared" si="2"/>
        <v>108.31481633169757</v>
      </c>
      <c r="I81" s="59">
        <f t="shared" si="21"/>
        <v>161149.20000000001</v>
      </c>
      <c r="J81" s="59">
        <f t="shared" si="22"/>
        <v>174548.46</v>
      </c>
      <c r="K81" s="54">
        <f t="shared" si="3"/>
        <v>108.31481633169757</v>
      </c>
    </row>
    <row r="82" spans="1:11" x14ac:dyDescent="0.2">
      <c r="A82" s="49">
        <v>30000000</v>
      </c>
      <c r="B82" s="50" t="s">
        <v>115</v>
      </c>
      <c r="C82" s="53"/>
      <c r="D82" s="53">
        <f>D83+D86</f>
        <v>0</v>
      </c>
      <c r="E82" s="52">
        <f t="shared" si="13"/>
        <v>0</v>
      </c>
      <c r="F82" s="51">
        <v>2300000</v>
      </c>
      <c r="G82" s="51">
        <v>10480756.640000001</v>
      </c>
      <c r="H82" s="52">
        <f t="shared" si="2"/>
        <v>455.68507130434784</v>
      </c>
      <c r="I82" s="53">
        <f t="shared" si="21"/>
        <v>2300000</v>
      </c>
      <c r="J82" s="53">
        <f t="shared" si="22"/>
        <v>10480756.640000001</v>
      </c>
      <c r="K82" s="54">
        <f t="shared" si="3"/>
        <v>455.68507130434784</v>
      </c>
    </row>
    <row r="83" spans="1:11" ht="25.5" x14ac:dyDescent="0.2">
      <c r="A83" s="49">
        <v>31000000</v>
      </c>
      <c r="B83" s="50" t="s">
        <v>180</v>
      </c>
      <c r="C83" s="53"/>
      <c r="D83" s="53">
        <f>D84</f>
        <v>0</v>
      </c>
      <c r="E83" s="52"/>
      <c r="F83" s="51"/>
      <c r="G83" s="51"/>
      <c r="H83" s="52"/>
      <c r="I83" s="53"/>
      <c r="J83" s="53">
        <f t="shared" ref="J83:J88" si="24">D83+G83</f>
        <v>0</v>
      </c>
      <c r="K83" s="54"/>
    </row>
    <row r="84" spans="1:11" ht="76.5" x14ac:dyDescent="0.2">
      <c r="A84" s="49">
        <v>31010000</v>
      </c>
      <c r="B84" s="50" t="s">
        <v>178</v>
      </c>
      <c r="C84" s="53"/>
      <c r="D84" s="53">
        <f>D85</f>
        <v>0</v>
      </c>
      <c r="E84" s="52"/>
      <c r="F84" s="51"/>
      <c r="G84" s="51"/>
      <c r="H84" s="52"/>
      <c r="I84" s="53"/>
      <c r="J84" s="53">
        <f t="shared" si="24"/>
        <v>0</v>
      </c>
      <c r="K84" s="54"/>
    </row>
    <row r="85" spans="1:11" ht="76.5" x14ac:dyDescent="0.2">
      <c r="A85" s="56">
        <v>31010200</v>
      </c>
      <c r="B85" s="35" t="s">
        <v>179</v>
      </c>
      <c r="C85" s="53"/>
      <c r="D85" s="59"/>
      <c r="E85" s="52"/>
      <c r="F85" s="51"/>
      <c r="G85" s="51"/>
      <c r="H85" s="52"/>
      <c r="I85" s="53"/>
      <c r="J85" s="59">
        <f t="shared" si="24"/>
        <v>0</v>
      </c>
      <c r="K85" s="54"/>
    </row>
    <row r="86" spans="1:11" ht="25.5" x14ac:dyDescent="0.2">
      <c r="A86" s="49">
        <v>33000000</v>
      </c>
      <c r="B86" s="66" t="s">
        <v>116</v>
      </c>
      <c r="C86" s="53">
        <f>C87</f>
        <v>0</v>
      </c>
      <c r="D86" s="53">
        <f>D87</f>
        <v>0</v>
      </c>
      <c r="E86" s="52">
        <f t="shared" si="13"/>
        <v>0</v>
      </c>
      <c r="F86" s="53">
        <v>100000</v>
      </c>
      <c r="G86" s="53">
        <f t="shared" ref="G86" si="25">G87</f>
        <v>10480756.639999999</v>
      </c>
      <c r="H86" s="52">
        <f t="shared" ref="H86:H115" si="26">IF(F86=0,0,G86/F86*100)</f>
        <v>10480.756639999998</v>
      </c>
      <c r="I86" s="53">
        <f>C86+F86</f>
        <v>100000</v>
      </c>
      <c r="J86" s="53">
        <f t="shared" si="24"/>
        <v>10480756.639999999</v>
      </c>
      <c r="K86" s="54">
        <f t="shared" ref="K86:K113" si="27">IF(I86=0,0,J86/I86*100)</f>
        <v>10480.756639999998</v>
      </c>
    </row>
    <row r="87" spans="1:11" x14ac:dyDescent="0.2">
      <c r="A87" s="49">
        <v>33010000</v>
      </c>
      <c r="B87" s="50" t="s">
        <v>117</v>
      </c>
      <c r="C87" s="53">
        <f>C88</f>
        <v>0</v>
      </c>
      <c r="D87" s="53">
        <f>D88</f>
        <v>0</v>
      </c>
      <c r="E87" s="52">
        <f t="shared" si="13"/>
        <v>0</v>
      </c>
      <c r="F87" s="53">
        <v>2300000</v>
      </c>
      <c r="G87" s="53">
        <f t="shared" ref="G87" si="28">G88+G89</f>
        <v>10480756.639999999</v>
      </c>
      <c r="H87" s="52">
        <f t="shared" si="26"/>
        <v>455.68507130434773</v>
      </c>
      <c r="I87" s="53">
        <f>C87+F87</f>
        <v>2300000</v>
      </c>
      <c r="J87" s="53">
        <f t="shared" si="24"/>
        <v>10480756.639999999</v>
      </c>
      <c r="K87" s="54">
        <f t="shared" si="27"/>
        <v>455.68507130434773</v>
      </c>
    </row>
    <row r="88" spans="1:11" s="3" customFormat="1" ht="69.599999999999994" customHeight="1" x14ac:dyDescent="0.2">
      <c r="A88" s="56">
        <v>33010100</v>
      </c>
      <c r="B88" s="35" t="s">
        <v>118</v>
      </c>
      <c r="C88" s="59"/>
      <c r="D88" s="59"/>
      <c r="E88" s="58">
        <f t="shared" si="13"/>
        <v>0</v>
      </c>
      <c r="F88" s="57">
        <v>2300000</v>
      </c>
      <c r="G88" s="100">
        <v>10469704.699999999</v>
      </c>
      <c r="H88" s="58">
        <f t="shared" si="26"/>
        <v>455.20455217391299</v>
      </c>
      <c r="I88" s="59">
        <f>F88</f>
        <v>2300000</v>
      </c>
      <c r="J88" s="59">
        <f t="shared" si="24"/>
        <v>10469704.699999999</v>
      </c>
      <c r="K88" s="60">
        <f t="shared" si="27"/>
        <v>455.20455217391299</v>
      </c>
    </row>
    <row r="89" spans="1:11" s="3" customFormat="1" ht="52.15" customHeight="1" x14ac:dyDescent="0.2">
      <c r="A89" s="88">
        <v>33010400</v>
      </c>
      <c r="B89" s="87" t="s">
        <v>197</v>
      </c>
      <c r="C89" s="59"/>
      <c r="D89" s="59"/>
      <c r="E89" s="58"/>
      <c r="F89" s="57"/>
      <c r="G89" s="100">
        <v>11051.94</v>
      </c>
      <c r="H89" s="58">
        <f t="shared" si="26"/>
        <v>0</v>
      </c>
      <c r="I89" s="59"/>
      <c r="J89" s="59">
        <f>G89</f>
        <v>11051.94</v>
      </c>
      <c r="K89" s="60"/>
    </row>
    <row r="90" spans="1:11" s="3" customFormat="1" x14ac:dyDescent="0.2">
      <c r="A90" s="111"/>
      <c r="B90" s="112" t="s">
        <v>68</v>
      </c>
      <c r="C90" s="113">
        <f>C54+C10</f>
        <v>60563250</v>
      </c>
      <c r="D90" s="113">
        <f>D54+D10+D82</f>
        <v>33613337.600000001</v>
      </c>
      <c r="E90" s="114">
        <f t="shared" si="13"/>
        <v>55.501211708420541</v>
      </c>
      <c r="F90" s="113">
        <v>5308268.7</v>
      </c>
      <c r="G90" s="113">
        <v>11759128.16</v>
      </c>
      <c r="H90" s="170">
        <f t="shared" si="26"/>
        <v>221.5247347972419</v>
      </c>
      <c r="I90" s="113">
        <f t="shared" ref="I90:J92" si="29">C90+F90</f>
        <v>65871518.700000003</v>
      </c>
      <c r="J90" s="113">
        <f t="shared" si="29"/>
        <v>45372465.760000005</v>
      </c>
      <c r="K90" s="115">
        <f t="shared" si="27"/>
        <v>68.880248482869732</v>
      </c>
    </row>
    <row r="91" spans="1:11" s="3" customFormat="1" x14ac:dyDescent="0.2">
      <c r="A91" s="1">
        <v>40000000</v>
      </c>
      <c r="B91" s="68" t="s">
        <v>53</v>
      </c>
      <c r="C91" s="51">
        <v>80284100</v>
      </c>
      <c r="D91" s="51">
        <v>60000500</v>
      </c>
      <c r="E91" s="52">
        <f t="shared" si="13"/>
        <v>74.73522154449013</v>
      </c>
      <c r="F91" s="51"/>
      <c r="G91" s="51"/>
      <c r="H91" s="58">
        <f t="shared" si="26"/>
        <v>0</v>
      </c>
      <c r="I91" s="53">
        <f t="shared" si="29"/>
        <v>80284100</v>
      </c>
      <c r="J91" s="53">
        <f t="shared" si="29"/>
        <v>60000500</v>
      </c>
      <c r="K91" s="54">
        <f t="shared" si="27"/>
        <v>74.73522154449013</v>
      </c>
    </row>
    <row r="92" spans="1:11" s="3" customFormat="1" x14ac:dyDescent="0.2">
      <c r="A92" s="1">
        <v>41000000</v>
      </c>
      <c r="B92" s="68" t="s">
        <v>54</v>
      </c>
      <c r="C92" s="51">
        <v>80284100</v>
      </c>
      <c r="D92" s="51">
        <v>60000500</v>
      </c>
      <c r="E92" s="52">
        <f t="shared" si="13"/>
        <v>74.73522154449013</v>
      </c>
      <c r="F92" s="51"/>
      <c r="G92" s="51"/>
      <c r="H92" s="58">
        <f t="shared" si="26"/>
        <v>0</v>
      </c>
      <c r="I92" s="53">
        <f t="shared" si="29"/>
        <v>80284100</v>
      </c>
      <c r="J92" s="53">
        <f t="shared" si="29"/>
        <v>60000500</v>
      </c>
      <c r="K92" s="54">
        <f t="shared" si="27"/>
        <v>74.73522154449013</v>
      </c>
    </row>
    <row r="93" spans="1:11" ht="25.5" x14ac:dyDescent="0.2">
      <c r="A93" s="1">
        <v>41020000</v>
      </c>
      <c r="B93" s="68" t="s">
        <v>55</v>
      </c>
      <c r="C93" s="51">
        <f>SUM(C94:C94)</f>
        <v>12682900</v>
      </c>
      <c r="D93" s="51">
        <f>SUM(D94:D94)</f>
        <v>6341400</v>
      </c>
      <c r="E93" s="52">
        <f t="shared" si="13"/>
        <v>49.999605768396819</v>
      </c>
      <c r="F93" s="51">
        <f>SUM(F94:F94)</f>
        <v>0</v>
      </c>
      <c r="G93" s="51">
        <f>SUM(G94:G94)</f>
        <v>0</v>
      </c>
      <c r="H93" s="58">
        <f t="shared" si="26"/>
        <v>0</v>
      </c>
      <c r="I93" s="53">
        <f>C93</f>
        <v>12682900</v>
      </c>
      <c r="J93" s="53">
        <f>D93+G93</f>
        <v>6341400</v>
      </c>
      <c r="K93" s="54">
        <f t="shared" si="27"/>
        <v>49.999605768396819</v>
      </c>
    </row>
    <row r="94" spans="1:11" x14ac:dyDescent="0.2">
      <c r="A94" s="69">
        <v>41020100</v>
      </c>
      <c r="B94" s="70" t="s">
        <v>56</v>
      </c>
      <c r="C94" s="57">
        <v>12682900</v>
      </c>
      <c r="D94" s="100">
        <v>6341400</v>
      </c>
      <c r="E94" s="58">
        <f t="shared" si="13"/>
        <v>49.999605768396819</v>
      </c>
      <c r="F94" s="59"/>
      <c r="G94" s="59"/>
      <c r="H94" s="58">
        <f t="shared" si="26"/>
        <v>0</v>
      </c>
      <c r="I94" s="59">
        <f>C94</f>
        <v>12682900</v>
      </c>
      <c r="J94" s="59">
        <f>D94+G94</f>
        <v>6341400</v>
      </c>
      <c r="K94" s="60">
        <f t="shared" si="27"/>
        <v>49.999605768396819</v>
      </c>
    </row>
    <row r="95" spans="1:11" x14ac:dyDescent="0.2">
      <c r="A95" s="69">
        <v>41021400</v>
      </c>
      <c r="B95" s="70" t="s">
        <v>368</v>
      </c>
      <c r="C95" s="57">
        <v>18066600</v>
      </c>
      <c r="D95" s="100">
        <v>9033600</v>
      </c>
      <c r="E95" s="58">
        <f t="shared" si="13"/>
        <v>50.001660522732564</v>
      </c>
      <c r="F95" s="59"/>
      <c r="G95" s="59"/>
      <c r="H95" s="58">
        <f t="shared" si="26"/>
        <v>0</v>
      </c>
      <c r="I95" s="59"/>
      <c r="J95" s="59">
        <f>D95+G95</f>
        <v>9033600</v>
      </c>
      <c r="K95" s="60"/>
    </row>
    <row r="96" spans="1:11" s="3" customFormat="1" ht="25.5" x14ac:dyDescent="0.2">
      <c r="A96" s="1">
        <v>41030000</v>
      </c>
      <c r="B96" s="68" t="s">
        <v>57</v>
      </c>
      <c r="C96" s="51">
        <v>49332700</v>
      </c>
      <c r="D96" s="51">
        <v>44524700</v>
      </c>
      <c r="E96" s="79">
        <f t="shared" si="13"/>
        <v>90.253928935574166</v>
      </c>
      <c r="F96" s="51"/>
      <c r="G96" s="51"/>
      <c r="H96" s="58">
        <f t="shared" si="26"/>
        <v>0</v>
      </c>
      <c r="I96" s="53">
        <f>C96</f>
        <v>49332700</v>
      </c>
      <c r="J96" s="53">
        <f>D96+G96</f>
        <v>44524700</v>
      </c>
      <c r="K96" s="54">
        <f t="shared" si="27"/>
        <v>90.253928935574166</v>
      </c>
    </row>
    <row r="97" spans="1:11" s="3" customFormat="1" ht="58.9" customHeight="1" x14ac:dyDescent="0.2">
      <c r="A97" s="69">
        <v>41031100</v>
      </c>
      <c r="B97" s="124" t="s">
        <v>326</v>
      </c>
      <c r="C97" s="57">
        <v>1627500</v>
      </c>
      <c r="D97" s="57">
        <v>1627500</v>
      </c>
      <c r="E97" s="52">
        <f t="shared" si="13"/>
        <v>100</v>
      </c>
      <c r="F97" s="51"/>
      <c r="G97" s="51"/>
      <c r="H97" s="58">
        <f t="shared" si="26"/>
        <v>0</v>
      </c>
      <c r="I97" s="53">
        <v>1627500</v>
      </c>
      <c r="J97" s="53">
        <v>976500</v>
      </c>
      <c r="K97" s="54">
        <v>60</v>
      </c>
    </row>
    <row r="98" spans="1:11" s="3" customFormat="1" ht="85.15" customHeight="1" x14ac:dyDescent="0.2">
      <c r="A98" s="69">
        <v>41033500</v>
      </c>
      <c r="B98" s="124" t="s">
        <v>369</v>
      </c>
      <c r="C98" s="57">
        <v>331600</v>
      </c>
      <c r="D98" s="57">
        <v>331600</v>
      </c>
      <c r="E98" s="52">
        <f t="shared" si="13"/>
        <v>100</v>
      </c>
      <c r="F98" s="51"/>
      <c r="G98" s="51"/>
      <c r="H98" s="58">
        <f t="shared" si="26"/>
        <v>0</v>
      </c>
      <c r="I98" s="53"/>
      <c r="J98" s="53"/>
      <c r="K98" s="54"/>
    </row>
    <row r="99" spans="1:11" s="3" customFormat="1" ht="52.15" customHeight="1" x14ac:dyDescent="0.2">
      <c r="A99" s="69">
        <v>41033900</v>
      </c>
      <c r="B99" s="124" t="s">
        <v>318</v>
      </c>
      <c r="C99" s="57">
        <v>41777700</v>
      </c>
      <c r="D99" s="57">
        <v>37399300</v>
      </c>
      <c r="E99" s="52">
        <f t="shared" si="13"/>
        <v>89.519767722971821</v>
      </c>
      <c r="F99" s="51"/>
      <c r="G99" s="51"/>
      <c r="H99" s="58">
        <f t="shared" si="26"/>
        <v>0</v>
      </c>
      <c r="I99" s="53">
        <v>41777700</v>
      </c>
      <c r="J99" s="53">
        <v>14338200</v>
      </c>
      <c r="K99" s="54">
        <v>34.299999999999997</v>
      </c>
    </row>
    <row r="100" spans="1:11" s="3" customFormat="1" ht="52.15" customHeight="1" x14ac:dyDescent="0.2">
      <c r="A100" s="69">
        <v>41035400</v>
      </c>
      <c r="B100" s="124" t="s">
        <v>319</v>
      </c>
      <c r="C100" s="57">
        <v>74900</v>
      </c>
      <c r="D100" s="57">
        <v>74900</v>
      </c>
      <c r="E100" s="52">
        <f t="shared" si="13"/>
        <v>100</v>
      </c>
      <c r="F100" s="57"/>
      <c r="G100" s="57"/>
      <c r="H100" s="58">
        <f t="shared" si="26"/>
        <v>0</v>
      </c>
      <c r="I100" s="53">
        <v>74900</v>
      </c>
      <c r="J100" s="53">
        <v>37500</v>
      </c>
      <c r="K100" s="54">
        <v>50.1</v>
      </c>
    </row>
    <row r="101" spans="1:11" s="3" customFormat="1" ht="102" hidden="1" customHeight="1" x14ac:dyDescent="0.2">
      <c r="A101" s="69">
        <v>41033500</v>
      </c>
      <c r="B101" s="124" t="s">
        <v>293</v>
      </c>
      <c r="C101" s="57">
        <v>5342500</v>
      </c>
      <c r="D101" s="100">
        <v>5010900.33</v>
      </c>
      <c r="E101" s="58">
        <f t="shared" si="13"/>
        <v>93.793174169396352</v>
      </c>
      <c r="F101" s="51"/>
      <c r="G101" s="51"/>
      <c r="H101" s="58">
        <f t="shared" si="26"/>
        <v>0</v>
      </c>
      <c r="I101" s="53">
        <v>5342500</v>
      </c>
      <c r="J101" s="53">
        <v>5010900.33</v>
      </c>
      <c r="K101" s="54">
        <v>93.8</v>
      </c>
    </row>
    <row r="102" spans="1:11" ht="38.25" hidden="1" x14ac:dyDescent="0.2">
      <c r="A102" s="69">
        <v>41035400</v>
      </c>
      <c r="B102" s="70" t="s">
        <v>263</v>
      </c>
      <c r="C102" s="57">
        <v>108800</v>
      </c>
      <c r="D102" s="100">
        <v>87200</v>
      </c>
      <c r="E102" s="58">
        <f t="shared" si="13"/>
        <v>80.14705882352942</v>
      </c>
      <c r="F102" s="59"/>
      <c r="G102" s="59"/>
      <c r="H102" s="58">
        <f t="shared" si="26"/>
        <v>0</v>
      </c>
      <c r="I102" s="59" t="e">
        <f>C102+#REF!</f>
        <v>#REF!</v>
      </c>
      <c r="J102" s="59">
        <f t="shared" ref="J102:J114" si="30">D102+G102</f>
        <v>87200</v>
      </c>
      <c r="K102" s="60" t="e">
        <f t="shared" si="27"/>
        <v>#REF!</v>
      </c>
    </row>
    <row r="103" spans="1:11" ht="63.75" x14ac:dyDescent="0.2">
      <c r="A103" s="69">
        <v>41036000</v>
      </c>
      <c r="B103" s="70" t="s">
        <v>264</v>
      </c>
      <c r="C103" s="57">
        <v>1066700</v>
      </c>
      <c r="D103" s="57">
        <v>637100</v>
      </c>
      <c r="E103" s="58">
        <f t="shared" si="13"/>
        <v>59.726258554420177</v>
      </c>
      <c r="F103" s="59"/>
      <c r="G103" s="59"/>
      <c r="H103" s="58">
        <f t="shared" si="26"/>
        <v>0</v>
      </c>
      <c r="I103" s="59">
        <f>C103+F103</f>
        <v>1066700</v>
      </c>
      <c r="J103" s="59">
        <f t="shared" si="30"/>
        <v>637100</v>
      </c>
      <c r="K103" s="60">
        <f t="shared" si="27"/>
        <v>59.726258554420177</v>
      </c>
    </row>
    <row r="104" spans="1:11" ht="45" customHeight="1" x14ac:dyDescent="0.2">
      <c r="A104" s="69">
        <v>41036300</v>
      </c>
      <c r="B104" s="70" t="s">
        <v>265</v>
      </c>
      <c r="C104" s="57">
        <v>4454300</v>
      </c>
      <c r="D104" s="100">
        <v>4454300</v>
      </c>
      <c r="E104" s="58">
        <f t="shared" si="13"/>
        <v>100</v>
      </c>
      <c r="F104" s="59"/>
      <c r="G104" s="59"/>
      <c r="H104" s="58">
        <f t="shared" si="26"/>
        <v>0</v>
      </c>
      <c r="I104" s="59">
        <f>C104</f>
        <v>4454300</v>
      </c>
      <c r="J104" s="59">
        <f t="shared" si="30"/>
        <v>4454300</v>
      </c>
      <c r="K104" s="60">
        <f t="shared" si="27"/>
        <v>100</v>
      </c>
    </row>
    <row r="105" spans="1:11" ht="25.5" x14ac:dyDescent="0.2">
      <c r="A105" s="1">
        <v>41040000</v>
      </c>
      <c r="B105" s="67" t="s">
        <v>119</v>
      </c>
      <c r="C105" s="51">
        <f>SUM(C106:C108)</f>
        <v>201900</v>
      </c>
      <c r="D105" s="51">
        <f>SUM(D106:D108)</f>
        <v>100800</v>
      </c>
      <c r="E105" s="52">
        <f t="shared" si="13"/>
        <v>49.925705794947994</v>
      </c>
      <c r="F105" s="53"/>
      <c r="G105" s="53"/>
      <c r="H105" s="58">
        <f t="shared" si="26"/>
        <v>0</v>
      </c>
      <c r="I105" s="53">
        <f>C105+G105</f>
        <v>201900</v>
      </c>
      <c r="J105" s="53">
        <f t="shared" si="30"/>
        <v>100800</v>
      </c>
      <c r="K105" s="54">
        <f t="shared" si="27"/>
        <v>49.925705794947994</v>
      </c>
    </row>
    <row r="106" spans="1:11" ht="63.75" x14ac:dyDescent="0.2">
      <c r="A106" s="69">
        <v>41040200</v>
      </c>
      <c r="B106" s="70" t="s">
        <v>120</v>
      </c>
      <c r="C106" s="57">
        <v>201900</v>
      </c>
      <c r="D106" s="100">
        <v>100800</v>
      </c>
      <c r="E106" s="58">
        <f t="shared" si="13"/>
        <v>49.925705794947994</v>
      </c>
      <c r="F106" s="59"/>
      <c r="G106" s="59"/>
      <c r="H106" s="58">
        <f t="shared" si="26"/>
        <v>0</v>
      </c>
      <c r="I106" s="53">
        <f>C106+F106</f>
        <v>201900</v>
      </c>
      <c r="J106" s="53">
        <f t="shared" si="30"/>
        <v>100800</v>
      </c>
      <c r="K106" s="60">
        <f t="shared" si="27"/>
        <v>49.925705794947994</v>
      </c>
    </row>
    <row r="107" spans="1:11" x14ac:dyDescent="0.2">
      <c r="A107" s="69">
        <v>41040400</v>
      </c>
      <c r="B107" s="70" t="s">
        <v>181</v>
      </c>
      <c r="C107" s="57"/>
      <c r="D107" s="100"/>
      <c r="E107" s="58">
        <f t="shared" si="13"/>
        <v>0</v>
      </c>
      <c r="F107" s="59"/>
      <c r="G107" s="59"/>
      <c r="H107" s="58">
        <f t="shared" si="26"/>
        <v>0</v>
      </c>
      <c r="I107" s="53">
        <f>C107+F107</f>
        <v>0</v>
      </c>
      <c r="J107" s="53">
        <f t="shared" si="30"/>
        <v>0</v>
      </c>
      <c r="K107" s="60">
        <f t="shared" si="27"/>
        <v>0</v>
      </c>
    </row>
    <row r="108" spans="1:11" ht="89.25" hidden="1" x14ac:dyDescent="0.2">
      <c r="A108" s="69">
        <v>41040500</v>
      </c>
      <c r="B108" s="70" t="s">
        <v>122</v>
      </c>
      <c r="C108" s="57"/>
      <c r="D108" s="57"/>
      <c r="E108" s="58">
        <f t="shared" si="13"/>
        <v>0</v>
      </c>
      <c r="F108" s="59"/>
      <c r="G108" s="59"/>
      <c r="H108" s="58">
        <f t="shared" si="26"/>
        <v>0</v>
      </c>
      <c r="I108" s="53" t="e">
        <f>C108+#REF!</f>
        <v>#REF!</v>
      </c>
      <c r="J108" s="53">
        <f t="shared" si="30"/>
        <v>0</v>
      </c>
      <c r="K108" s="60" t="e">
        <f t="shared" ref="K108:K112" si="31">IF(I108=0,0,J108/I108*100)</f>
        <v>#REF!</v>
      </c>
    </row>
    <row r="109" spans="1:11" s="3" customFormat="1" ht="25.5" x14ac:dyDescent="0.2">
      <c r="A109" s="1">
        <v>41050000</v>
      </c>
      <c r="B109" s="67" t="s">
        <v>121</v>
      </c>
      <c r="C109" s="51">
        <f>SUM(C111+C114)</f>
        <v>0</v>
      </c>
      <c r="D109" s="51">
        <f>SUM(D111+D113)</f>
        <v>0</v>
      </c>
      <c r="E109" s="52">
        <f t="shared" si="13"/>
        <v>0</v>
      </c>
      <c r="F109" s="53"/>
      <c r="G109" s="53"/>
      <c r="H109" s="58">
        <f t="shared" si="26"/>
        <v>0</v>
      </c>
      <c r="I109" s="53"/>
      <c r="J109" s="53">
        <f t="shared" si="30"/>
        <v>0</v>
      </c>
      <c r="K109" s="60">
        <f t="shared" si="31"/>
        <v>0</v>
      </c>
    </row>
    <row r="110" spans="1:11" s="110" customFormat="1" ht="38.25" x14ac:dyDescent="0.2">
      <c r="A110" s="69">
        <v>41051100</v>
      </c>
      <c r="B110" s="70" t="s">
        <v>229</v>
      </c>
      <c r="C110" s="57"/>
      <c r="D110" s="57"/>
      <c r="E110" s="58"/>
      <c r="F110" s="59"/>
      <c r="G110" s="59"/>
      <c r="H110" s="58">
        <f t="shared" si="26"/>
        <v>0</v>
      </c>
      <c r="I110" s="53"/>
      <c r="J110" s="53">
        <f t="shared" si="30"/>
        <v>0</v>
      </c>
      <c r="K110" s="60">
        <f t="shared" si="31"/>
        <v>0</v>
      </c>
    </row>
    <row r="111" spans="1:11" ht="51" x14ac:dyDescent="0.2">
      <c r="A111" s="69">
        <v>41051200</v>
      </c>
      <c r="B111" s="70" t="s">
        <v>34</v>
      </c>
      <c r="C111" s="57"/>
      <c r="D111" s="57">
        <v>0</v>
      </c>
      <c r="E111" s="58">
        <f t="shared" si="13"/>
        <v>0</v>
      </c>
      <c r="F111" s="59"/>
      <c r="G111" s="59"/>
      <c r="H111" s="58">
        <f t="shared" si="26"/>
        <v>0</v>
      </c>
      <c r="I111" s="53"/>
      <c r="J111" s="53">
        <f t="shared" si="30"/>
        <v>0</v>
      </c>
      <c r="K111" s="60">
        <f t="shared" si="31"/>
        <v>0</v>
      </c>
    </row>
    <row r="112" spans="1:11" ht="25.5" x14ac:dyDescent="0.2">
      <c r="A112" s="69">
        <v>41053400</v>
      </c>
      <c r="B112" s="70" t="s">
        <v>198</v>
      </c>
      <c r="C112" s="57"/>
      <c r="D112" s="57">
        <v>0</v>
      </c>
      <c r="E112" s="58">
        <f t="shared" si="13"/>
        <v>0</v>
      </c>
      <c r="F112" s="59"/>
      <c r="G112" s="102"/>
      <c r="H112" s="58">
        <f t="shared" si="26"/>
        <v>0</v>
      </c>
      <c r="I112" s="53"/>
      <c r="J112" s="53">
        <f t="shared" si="30"/>
        <v>0</v>
      </c>
      <c r="K112" s="60">
        <f t="shared" si="31"/>
        <v>0</v>
      </c>
    </row>
    <row r="113" spans="1:11" ht="63.75" x14ac:dyDescent="0.2">
      <c r="A113" s="69">
        <v>41051700</v>
      </c>
      <c r="B113" s="70" t="s">
        <v>190</v>
      </c>
      <c r="C113" s="57"/>
      <c r="D113" s="57"/>
      <c r="E113" s="58">
        <f t="shared" si="13"/>
        <v>0</v>
      </c>
      <c r="F113" s="59"/>
      <c r="G113" s="59"/>
      <c r="H113" s="58">
        <f t="shared" si="26"/>
        <v>0</v>
      </c>
      <c r="I113" s="59"/>
      <c r="J113" s="59">
        <f t="shared" si="30"/>
        <v>0</v>
      </c>
      <c r="K113" s="60">
        <f t="shared" si="27"/>
        <v>0</v>
      </c>
    </row>
    <row r="114" spans="1:11" x14ac:dyDescent="0.2">
      <c r="A114" s="69">
        <v>41053900</v>
      </c>
      <c r="B114" s="70" t="s">
        <v>228</v>
      </c>
      <c r="C114" s="57"/>
      <c r="D114" s="57">
        <v>0</v>
      </c>
      <c r="E114" s="58">
        <f t="shared" ref="E114" si="32">IF(C114=0,0,D114/C114*100)</f>
        <v>0</v>
      </c>
      <c r="F114" s="59"/>
      <c r="G114" s="59"/>
      <c r="H114" s="58">
        <f t="shared" si="26"/>
        <v>0</v>
      </c>
      <c r="I114" s="59"/>
      <c r="J114" s="59">
        <f t="shared" si="30"/>
        <v>0</v>
      </c>
      <c r="K114" s="60">
        <f t="shared" ref="K114" si="33">IF(I114=0,0,J114/I114*100)</f>
        <v>0</v>
      </c>
    </row>
    <row r="115" spans="1:11" x14ac:dyDescent="0.2">
      <c r="A115" s="215" t="s">
        <v>59</v>
      </c>
      <c r="B115" s="215"/>
      <c r="C115" s="116">
        <v>140847350</v>
      </c>
      <c r="D115" s="116">
        <v>93613837.599999994</v>
      </c>
      <c r="E115" s="117">
        <f t="shared" si="13"/>
        <v>66.464748964038009</v>
      </c>
      <c r="F115" s="116">
        <v>5308268.7</v>
      </c>
      <c r="G115" s="116">
        <v>11759128.16</v>
      </c>
      <c r="H115" s="169">
        <f t="shared" si="26"/>
        <v>221.5247347972419</v>
      </c>
      <c r="I115" s="116">
        <f>C115+F115</f>
        <v>146155618.69999999</v>
      </c>
      <c r="J115" s="116">
        <f>D115+G115</f>
        <v>105372965.75999999</v>
      </c>
      <c r="K115" s="118">
        <f>IF(I115=0,0,J115/I115*100)</f>
        <v>72.09641798054254</v>
      </c>
    </row>
    <row r="119" spans="1:11" ht="15.75" x14ac:dyDescent="0.25">
      <c r="B119" s="74" t="s">
        <v>260</v>
      </c>
      <c r="C119" s="75"/>
      <c r="D119" s="182"/>
      <c r="E119" s="182"/>
      <c r="G119" s="76" t="s">
        <v>261</v>
      </c>
    </row>
  </sheetData>
  <mergeCells count="20">
    <mergeCell ref="A115:B115"/>
    <mergeCell ref="A4:K4"/>
    <mergeCell ref="A5:K5"/>
    <mergeCell ref="I7:K7"/>
    <mergeCell ref="C8:C9"/>
    <mergeCell ref="D8:D9"/>
    <mergeCell ref="E8:E9"/>
    <mergeCell ref="A7:A9"/>
    <mergeCell ref="B7:B9"/>
    <mergeCell ref="F7:H7"/>
    <mergeCell ref="I1:J1"/>
    <mergeCell ref="I2:J2"/>
    <mergeCell ref="D119:E119"/>
    <mergeCell ref="J8:J9"/>
    <mergeCell ref="K8:K9"/>
    <mergeCell ref="I8:I9"/>
    <mergeCell ref="H8:H9"/>
    <mergeCell ref="C7:E7"/>
    <mergeCell ref="G8:G9"/>
    <mergeCell ref="F8:F9"/>
  </mergeCells>
  <phoneticPr fontId="0" type="noConversion"/>
  <conditionalFormatting sqref="B51">
    <cfRule type="expression" dxfId="2" priority="28" stopIfTrue="1">
      <formula>XFC51=1</formula>
    </cfRule>
  </conditionalFormatting>
  <conditionalFormatting sqref="C13:C18 C20:C22 C24:C27 C30:C37">
    <cfRule type="expression" dxfId="1" priority="1" stopIfTrue="1">
      <formula>XFB13=1</formula>
    </cfRule>
  </conditionalFormatting>
  <conditionalFormatting sqref="D13:D18 D20:D23 C23 D25:D27 D30:D37">
    <cfRule type="expression" dxfId="0" priority="2" stopIfTrue="1">
      <formula>XEZ13=1</formula>
    </cfRule>
  </conditionalFormatting>
  <pageMargins left="0.19685039370078741" right="0.23622047244094491" top="0.78740157480314965" bottom="0.23622047244094491" header="0" footer="0"/>
  <pageSetup paperSize="9" scale="70" orientation="landscape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L103"/>
  <sheetViews>
    <sheetView showZeros="0" zoomScale="85" zoomScaleNormal="85" workbookViewId="0">
      <pane xSplit="2" ySplit="9" topLeftCell="C76" activePane="bottomRight" state="frozen"/>
      <selection activeCell="F9" sqref="F9"/>
      <selection pane="topRight" activeCell="F9" sqref="F9"/>
      <selection pane="bottomLeft" activeCell="F9" sqref="F9"/>
      <selection pane="bottomRight" activeCell="D20" sqref="D20"/>
    </sheetView>
  </sheetViews>
  <sheetFormatPr defaultColWidth="11.5703125" defaultRowHeight="12.75" x14ac:dyDescent="0.2"/>
  <cols>
    <col min="1" max="1" width="9.85546875" style="37" customWidth="1"/>
    <col min="2" max="2" width="48.7109375" style="9" customWidth="1"/>
    <col min="3" max="3" width="17.7109375" style="5" customWidth="1"/>
    <col min="4" max="4" width="17.140625" style="5" customWidth="1"/>
    <col min="5" max="5" width="8.7109375" style="5" customWidth="1"/>
    <col min="6" max="6" width="17.140625" style="5" customWidth="1"/>
    <col min="7" max="7" width="15.140625" style="5" customWidth="1"/>
    <col min="8" max="8" width="12.85546875" style="5" customWidth="1"/>
    <col min="9" max="9" width="17" style="5" customWidth="1"/>
    <col min="10" max="10" width="17.28515625" style="5" customWidth="1"/>
    <col min="11" max="11" width="9.85546875" style="5" customWidth="1"/>
    <col min="12" max="16384" width="11.5703125" style="5"/>
  </cols>
  <sheetData>
    <row r="1" spans="1:12" ht="53.25" customHeight="1" x14ac:dyDescent="0.2">
      <c r="I1" s="180" t="s">
        <v>257</v>
      </c>
      <c r="J1" s="180"/>
    </row>
    <row r="2" spans="1:12" ht="15.75" x14ac:dyDescent="0.25">
      <c r="I2" s="181" t="s">
        <v>337</v>
      </c>
      <c r="J2" s="181"/>
    </row>
    <row r="4" spans="1:12" ht="15.75" x14ac:dyDescent="0.25">
      <c r="A4" s="195" t="s">
        <v>165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</row>
    <row r="5" spans="1:12" ht="15.75" x14ac:dyDescent="0.25">
      <c r="A5" s="195" t="s">
        <v>372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</row>
    <row r="6" spans="1:12" x14ac:dyDescent="0.2">
      <c r="A6" s="6"/>
      <c r="B6" s="7"/>
      <c r="C6" s="4"/>
      <c r="D6" s="4"/>
      <c r="E6" s="4"/>
      <c r="F6" s="8"/>
      <c r="G6" s="8"/>
      <c r="H6" s="4"/>
      <c r="I6" s="4"/>
      <c r="J6" s="4"/>
      <c r="K6" s="4" t="s">
        <v>5</v>
      </c>
    </row>
    <row r="7" spans="1:12" ht="12.6" customHeight="1" x14ac:dyDescent="0.2">
      <c r="A7" s="196" t="s">
        <v>40</v>
      </c>
      <c r="B7" s="197" t="s">
        <v>41</v>
      </c>
      <c r="C7" s="198" t="s">
        <v>62</v>
      </c>
      <c r="D7" s="198"/>
      <c r="E7" s="198"/>
      <c r="F7" s="191" t="s">
        <v>42</v>
      </c>
      <c r="G7" s="192"/>
      <c r="H7" s="193"/>
      <c r="I7" s="198" t="s">
        <v>64</v>
      </c>
      <c r="J7" s="198"/>
      <c r="K7" s="198"/>
    </row>
    <row r="8" spans="1:12" ht="12.6" customHeight="1" x14ac:dyDescent="0.2">
      <c r="A8" s="196"/>
      <c r="B8" s="197"/>
      <c r="C8" s="183" t="s">
        <v>336</v>
      </c>
      <c r="D8" s="183" t="s">
        <v>65</v>
      </c>
      <c r="E8" s="183" t="s">
        <v>43</v>
      </c>
      <c r="F8" s="183" t="s">
        <v>339</v>
      </c>
      <c r="G8" s="183" t="s">
        <v>65</v>
      </c>
      <c r="H8" s="194" t="s">
        <v>44</v>
      </c>
      <c r="I8" s="183" t="s">
        <v>266</v>
      </c>
      <c r="J8" s="183" t="s">
        <v>65</v>
      </c>
      <c r="K8" s="183" t="s">
        <v>67</v>
      </c>
    </row>
    <row r="9" spans="1:12" ht="79.150000000000006" customHeight="1" x14ac:dyDescent="0.2">
      <c r="A9" s="196"/>
      <c r="B9" s="197"/>
      <c r="C9" s="183"/>
      <c r="D9" s="183"/>
      <c r="E9" s="183"/>
      <c r="F9" s="183"/>
      <c r="G9" s="183"/>
      <c r="H9" s="194"/>
      <c r="I9" s="183"/>
      <c r="J9" s="183"/>
      <c r="K9" s="183"/>
    </row>
    <row r="10" spans="1:12" s="10" customFormat="1" ht="19.5" customHeight="1" x14ac:dyDescent="0.2">
      <c r="A10" s="221" t="s">
        <v>45</v>
      </c>
      <c r="B10" s="222" t="s">
        <v>174</v>
      </c>
      <c r="C10" s="218">
        <f>C11</f>
        <v>37951332.170000002</v>
      </c>
      <c r="D10" s="218">
        <f>D11</f>
        <v>20119011.289999999</v>
      </c>
      <c r="E10" s="219">
        <f>IF(C10=0,0,D10/C10*100)</f>
        <v>53.01266158425868</v>
      </c>
      <c r="F10" s="218">
        <f>F11</f>
        <v>7575281.3099999996</v>
      </c>
      <c r="G10" s="218">
        <f>G11</f>
        <v>2714608.13</v>
      </c>
      <c r="H10" s="219">
        <f>IF(F10=0,0,G10/F10*100)</f>
        <v>35.835080162851405</v>
      </c>
      <c r="I10" s="218">
        <f>I11</f>
        <v>45526613.480000004</v>
      </c>
      <c r="J10" s="218">
        <f>J11</f>
        <v>22833619.419999998</v>
      </c>
      <c r="K10" s="220">
        <f>IF(I10=0,0,J10/I10*100)</f>
        <v>50.154443027111796</v>
      </c>
      <c r="L10" s="44"/>
    </row>
    <row r="11" spans="1:12" s="10" customFormat="1" ht="31.5" customHeight="1" x14ac:dyDescent="0.2">
      <c r="A11" s="92" t="s">
        <v>46</v>
      </c>
      <c r="B11" s="93" t="s">
        <v>123</v>
      </c>
      <c r="C11" s="94">
        <f>C12+C19+C20+C22+C26+C29+C31+C32+C34+C38+C41+C45+C54+C59+C60+C63+C64+C28+C43+C30+C50</f>
        <v>37951332.170000002</v>
      </c>
      <c r="D11" s="94">
        <f>D12+D19+D26+D29+D32+D34+D41+D63+D64+D22++D31+D43+D45+D54+D28+D38+D50+D59+D30+D60</f>
        <v>20119011.289999999</v>
      </c>
      <c r="E11" s="95">
        <f>IF(C11=0,0,D11/C11*100)</f>
        <v>53.01266158425868</v>
      </c>
      <c r="F11" s="94">
        <f>F12+F20+F23+F24+F25+F26+F32+F33+F42+F45+F47+F48+F49+F52+F53+F54+F58+F60+F61+F38+F40+F31+F36+F41+F64+F37+F63+F21+F34+F44+F57</f>
        <v>7575281.3099999996</v>
      </c>
      <c r="G11" s="94">
        <f>G12+G25+G26+G31+G52+G54+G58+G60+G24+G36+G37+G40+G42+G63+G64+G32+G49+G41+G20+G21+G34+G57</f>
        <v>2714608.13</v>
      </c>
      <c r="H11" s="95">
        <f>IF(F11=0,0,G11/F11*100)</f>
        <v>35.835080162851405</v>
      </c>
      <c r="I11" s="94">
        <f t="shared" ref="I11:I42" si="0">SUM(C11+F11)</f>
        <v>45526613.480000004</v>
      </c>
      <c r="J11" s="94">
        <f t="shared" ref="J11:J42" si="1">SUM(D11+G11)</f>
        <v>22833619.419999998</v>
      </c>
      <c r="K11" s="96">
        <f>IF(I11=0,0,J11/I11*100)</f>
        <v>50.154443027111796</v>
      </c>
      <c r="L11" s="44"/>
    </row>
    <row r="12" spans="1:12" ht="51" x14ac:dyDescent="0.2">
      <c r="A12" s="91" t="s">
        <v>47</v>
      </c>
      <c r="B12" s="97" t="s">
        <v>28</v>
      </c>
      <c r="C12" s="90">
        <v>18997733.170000002</v>
      </c>
      <c r="D12" s="95">
        <v>10315044.949999999</v>
      </c>
      <c r="E12" s="95">
        <f>IF(C12=0,0,D12/C12*100)</f>
        <v>54.296188169906792</v>
      </c>
      <c r="F12" s="95">
        <v>32980.589999999997</v>
      </c>
      <c r="G12" s="95">
        <v>0</v>
      </c>
      <c r="H12" s="95">
        <f t="shared" ref="H12:H29" si="2">IF(F12=0,0,G12/F12*100)</f>
        <v>0</v>
      </c>
      <c r="I12" s="94">
        <f t="shared" si="0"/>
        <v>19030713.760000002</v>
      </c>
      <c r="J12" s="94">
        <f t="shared" si="1"/>
        <v>10315044.949999999</v>
      </c>
      <c r="K12" s="96">
        <f>IF(I12=0,0,J12/I12*100)</f>
        <v>54.202091839985712</v>
      </c>
      <c r="L12" s="43"/>
    </row>
    <row r="13" spans="1:12" ht="15.75" hidden="1" x14ac:dyDescent="0.2">
      <c r="A13" s="91" t="s">
        <v>124</v>
      </c>
      <c r="B13" s="97" t="s">
        <v>125</v>
      </c>
      <c r="C13" s="90">
        <v>11299980</v>
      </c>
      <c r="D13" s="95">
        <v>2789749.03</v>
      </c>
      <c r="E13" s="95">
        <f t="shared" ref="E13:E97" si="3">IF(C13=0,0,D13/C13*100)</f>
        <v>24.688088209005681</v>
      </c>
      <c r="F13" s="95">
        <v>730617.06</v>
      </c>
      <c r="G13" s="98">
        <v>730617.06</v>
      </c>
      <c r="H13" s="95">
        <f t="shared" si="2"/>
        <v>100</v>
      </c>
      <c r="I13" s="94">
        <f t="shared" si="0"/>
        <v>12030597.060000001</v>
      </c>
      <c r="J13" s="94">
        <f t="shared" si="1"/>
        <v>3520366.09</v>
      </c>
      <c r="K13" s="96">
        <f t="shared" ref="K13:K98" si="4">IF(I13=0,0,J13/I13*100)</f>
        <v>29.261773729457779</v>
      </c>
      <c r="L13" s="43"/>
    </row>
    <row r="14" spans="1:12" s="10" customFormat="1" ht="25.5" hidden="1" x14ac:dyDescent="0.2">
      <c r="A14" s="91" t="s">
        <v>126</v>
      </c>
      <c r="B14" s="97" t="s">
        <v>70</v>
      </c>
      <c r="C14" s="90">
        <v>13462815</v>
      </c>
      <c r="D14" s="95">
        <v>3529414.93</v>
      </c>
      <c r="E14" s="95">
        <f t="shared" si="3"/>
        <v>26.216024880383486</v>
      </c>
      <c r="F14" s="96">
        <v>1408475.74</v>
      </c>
      <c r="G14" s="96">
        <v>1210091.55</v>
      </c>
      <c r="H14" s="95">
        <f t="shared" si="2"/>
        <v>85.914972876991129</v>
      </c>
      <c r="I14" s="94">
        <f t="shared" si="0"/>
        <v>14871290.74</v>
      </c>
      <c r="J14" s="94">
        <f t="shared" si="1"/>
        <v>4739506.4800000004</v>
      </c>
      <c r="K14" s="96">
        <f t="shared" si="4"/>
        <v>31.870175648250427</v>
      </c>
      <c r="L14" s="43"/>
    </row>
    <row r="15" spans="1:12" ht="25.5" hidden="1" x14ac:dyDescent="0.2">
      <c r="A15" s="91" t="s">
        <v>127</v>
      </c>
      <c r="B15" s="97" t="s">
        <v>70</v>
      </c>
      <c r="C15" s="90">
        <v>44268400</v>
      </c>
      <c r="D15" s="95">
        <v>9503782.2899999991</v>
      </c>
      <c r="E15" s="95">
        <f t="shared" si="3"/>
        <v>21.468547067434105</v>
      </c>
      <c r="F15" s="95"/>
      <c r="G15" s="98"/>
      <c r="H15" s="95">
        <f t="shared" si="2"/>
        <v>0</v>
      </c>
      <c r="I15" s="94">
        <f t="shared" si="0"/>
        <v>44268400</v>
      </c>
      <c r="J15" s="94">
        <f t="shared" si="1"/>
        <v>9503782.2899999991</v>
      </c>
      <c r="K15" s="96">
        <f t="shared" si="4"/>
        <v>21.468547067434105</v>
      </c>
      <c r="L15" s="43"/>
    </row>
    <row r="16" spans="1:12" ht="15.75" hidden="1" x14ac:dyDescent="0.2">
      <c r="A16" s="91" t="s">
        <v>128</v>
      </c>
      <c r="B16" s="97" t="s">
        <v>129</v>
      </c>
      <c r="C16" s="90">
        <v>1207750</v>
      </c>
      <c r="D16" s="96">
        <v>473349.99</v>
      </c>
      <c r="E16" s="95">
        <f t="shared" si="3"/>
        <v>39.192712895880774</v>
      </c>
      <c r="F16" s="95">
        <v>228700</v>
      </c>
      <c r="G16" s="98">
        <v>61205</v>
      </c>
      <c r="H16" s="95">
        <f t="shared" si="2"/>
        <v>26.762133799737647</v>
      </c>
      <c r="I16" s="94">
        <f t="shared" si="0"/>
        <v>1436450</v>
      </c>
      <c r="J16" s="94">
        <f t="shared" si="1"/>
        <v>534554.99</v>
      </c>
      <c r="K16" s="96">
        <f t="shared" si="4"/>
        <v>37.213616206620486</v>
      </c>
      <c r="L16" s="43"/>
    </row>
    <row r="17" spans="1:12" ht="38.25" hidden="1" x14ac:dyDescent="0.2">
      <c r="A17" s="91" t="s">
        <v>130</v>
      </c>
      <c r="B17" s="97" t="s">
        <v>0</v>
      </c>
      <c r="C17" s="90">
        <v>25500</v>
      </c>
      <c r="D17" s="95">
        <v>25500</v>
      </c>
      <c r="E17" s="95">
        <f t="shared" si="3"/>
        <v>100</v>
      </c>
      <c r="F17" s="96"/>
      <c r="G17" s="96"/>
      <c r="H17" s="95">
        <f t="shared" si="2"/>
        <v>0</v>
      </c>
      <c r="I17" s="94">
        <f t="shared" si="0"/>
        <v>25500</v>
      </c>
      <c r="J17" s="94">
        <f t="shared" si="1"/>
        <v>25500</v>
      </c>
      <c r="K17" s="96">
        <f t="shared" si="4"/>
        <v>100</v>
      </c>
      <c r="L17" s="43"/>
    </row>
    <row r="18" spans="1:12" ht="51" hidden="1" x14ac:dyDescent="0.2">
      <c r="A18" s="91" t="s">
        <v>131</v>
      </c>
      <c r="B18" s="97" t="s">
        <v>132</v>
      </c>
      <c r="C18" s="90">
        <v>27490.74</v>
      </c>
      <c r="D18" s="95">
        <v>27490.74</v>
      </c>
      <c r="E18" s="95">
        <f t="shared" si="3"/>
        <v>100</v>
      </c>
      <c r="F18" s="96">
        <v>30703.74</v>
      </c>
      <c r="G18" s="96">
        <v>30703.74</v>
      </c>
      <c r="H18" s="95">
        <f t="shared" si="2"/>
        <v>100</v>
      </c>
      <c r="I18" s="94">
        <f t="shared" si="0"/>
        <v>58194.48</v>
      </c>
      <c r="J18" s="94">
        <f t="shared" si="1"/>
        <v>58194.48</v>
      </c>
      <c r="K18" s="96">
        <f t="shared" si="4"/>
        <v>100</v>
      </c>
      <c r="L18" s="43"/>
    </row>
    <row r="19" spans="1:12" ht="38.25" x14ac:dyDescent="0.2">
      <c r="A19" s="91" t="s">
        <v>133</v>
      </c>
      <c r="B19" s="97" t="s">
        <v>134</v>
      </c>
      <c r="C19" s="99">
        <v>0</v>
      </c>
      <c r="D19" s="95">
        <v>0</v>
      </c>
      <c r="E19" s="95">
        <f t="shared" si="3"/>
        <v>0</v>
      </c>
      <c r="F19" s="96"/>
      <c r="G19" s="96"/>
      <c r="H19" s="95">
        <f t="shared" si="2"/>
        <v>0</v>
      </c>
      <c r="I19" s="94">
        <f t="shared" si="0"/>
        <v>0</v>
      </c>
      <c r="J19" s="94">
        <f t="shared" si="1"/>
        <v>0</v>
      </c>
      <c r="K19" s="96">
        <f t="shared" si="4"/>
        <v>0</v>
      </c>
      <c r="L19" s="43"/>
    </row>
    <row r="20" spans="1:12" ht="102" x14ac:dyDescent="0.2">
      <c r="A20" s="91" t="s">
        <v>275</v>
      </c>
      <c r="B20" s="97" t="s">
        <v>276</v>
      </c>
      <c r="C20" s="99"/>
      <c r="D20" s="95"/>
      <c r="E20" s="95"/>
      <c r="F20" s="96">
        <v>306000</v>
      </c>
      <c r="G20" s="96"/>
      <c r="H20" s="95">
        <f t="shared" si="2"/>
        <v>0</v>
      </c>
      <c r="I20" s="94">
        <f t="shared" si="0"/>
        <v>306000</v>
      </c>
      <c r="J20" s="94">
        <f t="shared" si="1"/>
        <v>0</v>
      </c>
      <c r="K20" s="96">
        <f t="shared" ref="K20:K21" si="5">IF(I20=0,0,J20/I20*100)</f>
        <v>0</v>
      </c>
      <c r="L20" s="43"/>
    </row>
    <row r="21" spans="1:12" ht="63.75" x14ac:dyDescent="0.2">
      <c r="A21" s="91" t="s">
        <v>322</v>
      </c>
      <c r="B21" s="97" t="s">
        <v>323</v>
      </c>
      <c r="C21" s="99"/>
      <c r="D21" s="95"/>
      <c r="E21" s="95"/>
      <c r="F21" s="96">
        <v>331600</v>
      </c>
      <c r="G21" s="96"/>
      <c r="H21" s="95">
        <f t="shared" si="2"/>
        <v>0</v>
      </c>
      <c r="I21" s="94">
        <f t="shared" si="0"/>
        <v>331600</v>
      </c>
      <c r="J21" s="94">
        <f t="shared" si="1"/>
        <v>0</v>
      </c>
      <c r="K21" s="96">
        <f t="shared" si="5"/>
        <v>0</v>
      </c>
      <c r="L21" s="43"/>
    </row>
    <row r="22" spans="1:12" s="10" customFormat="1" ht="15.75" x14ac:dyDescent="0.2">
      <c r="A22" s="91" t="s">
        <v>135</v>
      </c>
      <c r="B22" s="97" t="s">
        <v>1</v>
      </c>
      <c r="C22" s="90">
        <v>350000</v>
      </c>
      <c r="D22" s="95">
        <v>68252.570000000007</v>
      </c>
      <c r="E22" s="95">
        <f t="shared" si="3"/>
        <v>19.500734285714287</v>
      </c>
      <c r="F22" s="96"/>
      <c r="G22" s="96"/>
      <c r="H22" s="95">
        <f t="shared" si="2"/>
        <v>0</v>
      </c>
      <c r="I22" s="94">
        <f t="shared" si="0"/>
        <v>350000</v>
      </c>
      <c r="J22" s="94">
        <f t="shared" si="1"/>
        <v>68252.570000000007</v>
      </c>
      <c r="K22" s="96">
        <f t="shared" si="4"/>
        <v>19.500734285714287</v>
      </c>
      <c r="L22" s="43"/>
    </row>
    <row r="23" spans="1:12" s="10" customFormat="1" ht="15.75" x14ac:dyDescent="0.2">
      <c r="A23" s="91" t="s">
        <v>278</v>
      </c>
      <c r="B23" s="97" t="s">
        <v>279</v>
      </c>
      <c r="C23" s="90"/>
      <c r="D23" s="95"/>
      <c r="E23" s="95"/>
      <c r="F23" s="96">
        <v>100000</v>
      </c>
      <c r="G23" s="96"/>
      <c r="H23" s="95">
        <f t="shared" si="2"/>
        <v>0</v>
      </c>
      <c r="I23" s="94">
        <f t="shared" si="0"/>
        <v>100000</v>
      </c>
      <c r="J23" s="94">
        <f t="shared" si="1"/>
        <v>0</v>
      </c>
      <c r="K23" s="96">
        <f t="shared" ref="K23" si="6">IF(I23=0,0,J23/I23*100)</f>
        <v>0</v>
      </c>
      <c r="L23" s="43"/>
    </row>
    <row r="24" spans="1:12" s="10" customFormat="1" ht="40.15" customHeight="1" x14ac:dyDescent="0.2">
      <c r="A24" s="91" t="s">
        <v>277</v>
      </c>
      <c r="B24" s="97" t="s">
        <v>338</v>
      </c>
      <c r="C24" s="90"/>
      <c r="D24" s="95"/>
      <c r="E24" s="95"/>
      <c r="F24" s="96">
        <v>100000</v>
      </c>
      <c r="G24" s="96">
        <v>100000</v>
      </c>
      <c r="H24" s="95">
        <f t="shared" si="2"/>
        <v>100</v>
      </c>
      <c r="I24" s="94">
        <f t="shared" si="0"/>
        <v>100000</v>
      </c>
      <c r="J24" s="94">
        <f t="shared" si="1"/>
        <v>100000</v>
      </c>
      <c r="K24" s="96">
        <f t="shared" ref="K24" si="7">IF(I24=0,0,J24/I24*100)</f>
        <v>100</v>
      </c>
      <c r="L24" s="43"/>
    </row>
    <row r="25" spans="1:12" s="10" customFormat="1" ht="36" customHeight="1" x14ac:dyDescent="0.2">
      <c r="A25" s="91" t="s">
        <v>251</v>
      </c>
      <c r="B25" s="97" t="s">
        <v>252</v>
      </c>
      <c r="C25" s="90"/>
      <c r="D25" s="95"/>
      <c r="E25" s="95">
        <f t="shared" si="3"/>
        <v>0</v>
      </c>
      <c r="F25" s="96"/>
      <c r="G25" s="96"/>
      <c r="H25" s="95">
        <f t="shared" si="2"/>
        <v>0</v>
      </c>
      <c r="I25" s="94">
        <f t="shared" si="0"/>
        <v>0</v>
      </c>
      <c r="J25" s="94">
        <f t="shared" si="1"/>
        <v>0</v>
      </c>
      <c r="K25" s="96">
        <f t="shared" si="4"/>
        <v>0</v>
      </c>
      <c r="L25" s="43"/>
    </row>
    <row r="26" spans="1:12" s="10" customFormat="1" ht="63.75" x14ac:dyDescent="0.2">
      <c r="A26" s="91" t="s">
        <v>253</v>
      </c>
      <c r="B26" s="97" t="s">
        <v>267</v>
      </c>
      <c r="C26" s="90">
        <v>3189220</v>
      </c>
      <c r="D26" s="95">
        <v>1550452.62</v>
      </c>
      <c r="E26" s="95">
        <f t="shared" si="3"/>
        <v>48.615417562915077</v>
      </c>
      <c r="F26" s="96"/>
      <c r="G26" s="96"/>
      <c r="H26" s="95">
        <f t="shared" si="2"/>
        <v>0</v>
      </c>
      <c r="I26" s="94">
        <f t="shared" si="0"/>
        <v>3189220</v>
      </c>
      <c r="J26" s="94">
        <f t="shared" si="1"/>
        <v>1550452.62</v>
      </c>
      <c r="K26" s="96">
        <f t="shared" si="4"/>
        <v>48.615417562915077</v>
      </c>
      <c r="L26" s="43"/>
    </row>
    <row r="27" spans="1:12" ht="38.25" x14ac:dyDescent="0.2">
      <c r="A27" s="91" t="s">
        <v>136</v>
      </c>
      <c r="B27" s="97" t="s">
        <v>137</v>
      </c>
      <c r="C27" s="90"/>
      <c r="D27" s="95"/>
      <c r="E27" s="95">
        <f t="shared" si="3"/>
        <v>0</v>
      </c>
      <c r="F27" s="95"/>
      <c r="G27" s="148"/>
      <c r="H27" s="95">
        <f t="shared" si="2"/>
        <v>0</v>
      </c>
      <c r="I27" s="94">
        <f t="shared" si="0"/>
        <v>0</v>
      </c>
      <c r="J27" s="94">
        <f t="shared" si="1"/>
        <v>0</v>
      </c>
      <c r="K27" s="96">
        <f t="shared" si="4"/>
        <v>0</v>
      </c>
      <c r="L27" s="43"/>
    </row>
    <row r="28" spans="1:12" ht="57.6" customHeight="1" x14ac:dyDescent="0.2">
      <c r="A28" s="91" t="s">
        <v>294</v>
      </c>
      <c r="B28" s="97" t="s">
        <v>295</v>
      </c>
      <c r="C28" s="90">
        <v>100000</v>
      </c>
      <c r="D28" s="95">
        <v>98900</v>
      </c>
      <c r="E28" s="95">
        <f t="shared" si="3"/>
        <v>98.9</v>
      </c>
      <c r="F28" s="95"/>
      <c r="G28" s="125"/>
      <c r="H28" s="95"/>
      <c r="I28" s="94">
        <f t="shared" si="0"/>
        <v>100000</v>
      </c>
      <c r="J28" s="94">
        <f t="shared" si="1"/>
        <v>98900</v>
      </c>
      <c r="K28" s="96">
        <v>99.9</v>
      </c>
      <c r="L28" s="43"/>
    </row>
    <row r="29" spans="1:12" ht="63.75" x14ac:dyDescent="0.2">
      <c r="A29" s="91" t="s">
        <v>138</v>
      </c>
      <c r="B29" s="97" t="s">
        <v>139</v>
      </c>
      <c r="C29" s="90">
        <v>250000</v>
      </c>
      <c r="D29" s="95">
        <v>91717.78</v>
      </c>
      <c r="E29" s="95">
        <f t="shared" si="3"/>
        <v>36.687111999999999</v>
      </c>
      <c r="F29" s="95"/>
      <c r="G29" s="95"/>
      <c r="H29" s="95">
        <f t="shared" si="2"/>
        <v>0</v>
      </c>
      <c r="I29" s="94">
        <f t="shared" si="0"/>
        <v>250000</v>
      </c>
      <c r="J29" s="94">
        <f t="shared" si="1"/>
        <v>91717.78</v>
      </c>
      <c r="K29" s="96">
        <f t="shared" si="4"/>
        <v>36.687111999999999</v>
      </c>
      <c r="L29" s="43"/>
    </row>
    <row r="30" spans="1:12" ht="15.75" x14ac:dyDescent="0.2">
      <c r="A30" s="91" t="s">
        <v>320</v>
      </c>
      <c r="B30" s="97" t="s">
        <v>321</v>
      </c>
      <c r="C30" s="90">
        <v>100000</v>
      </c>
      <c r="D30" s="95">
        <v>36000</v>
      </c>
      <c r="E30" s="95">
        <f t="shared" si="3"/>
        <v>36</v>
      </c>
      <c r="F30" s="95"/>
      <c r="G30" s="95"/>
      <c r="H30" s="95"/>
      <c r="I30" s="94">
        <f t="shared" si="0"/>
        <v>100000</v>
      </c>
      <c r="J30" s="94">
        <f t="shared" si="1"/>
        <v>36000</v>
      </c>
      <c r="K30" s="96">
        <f t="shared" si="4"/>
        <v>36</v>
      </c>
      <c r="L30" s="43"/>
    </row>
    <row r="31" spans="1:12" ht="20.45" customHeight="1" x14ac:dyDescent="0.2">
      <c r="A31" s="91" t="s">
        <v>140</v>
      </c>
      <c r="B31" s="97" t="s">
        <v>141</v>
      </c>
      <c r="C31" s="90">
        <v>190000</v>
      </c>
      <c r="D31" s="95">
        <v>59174.66</v>
      </c>
      <c r="E31" s="95">
        <f t="shared" si="3"/>
        <v>31.144557894736845</v>
      </c>
      <c r="F31" s="95">
        <v>80555.19</v>
      </c>
      <c r="G31" s="95">
        <v>59174.66</v>
      </c>
      <c r="H31" s="95">
        <f t="shared" ref="H31" si="8">IF(F31=0,0,G31/F31*100)</f>
        <v>73.458531970441626</v>
      </c>
      <c r="I31" s="94">
        <f t="shared" si="0"/>
        <v>270555.19</v>
      </c>
      <c r="J31" s="94">
        <f t="shared" si="1"/>
        <v>118349.32</v>
      </c>
      <c r="K31" s="96">
        <f t="shared" si="4"/>
        <v>43.743134256637248</v>
      </c>
      <c r="L31" s="43"/>
    </row>
    <row r="32" spans="1:12" ht="38.25" x14ac:dyDescent="0.2">
      <c r="A32" s="91" t="s">
        <v>166</v>
      </c>
      <c r="B32" s="97" t="s">
        <v>167</v>
      </c>
      <c r="C32" s="90">
        <v>750000</v>
      </c>
      <c r="D32" s="95">
        <v>335000</v>
      </c>
      <c r="E32" s="95">
        <f t="shared" si="3"/>
        <v>44.666666666666664</v>
      </c>
      <c r="F32" s="95">
        <v>91068.59</v>
      </c>
      <c r="G32" s="95">
        <v>75818.66</v>
      </c>
      <c r="H32" s="95">
        <f>IF(F32=0,0,G32/F32*100)</f>
        <v>83.254456887934694</v>
      </c>
      <c r="I32" s="94">
        <f t="shared" si="0"/>
        <v>841068.59</v>
      </c>
      <c r="J32" s="94">
        <f t="shared" si="1"/>
        <v>410818.66000000003</v>
      </c>
      <c r="K32" s="96">
        <f>IF(I32=0,0,J32/I32*100)</f>
        <v>48.844846292500357</v>
      </c>
      <c r="L32" s="43"/>
    </row>
    <row r="33" spans="1:12" ht="28.9" customHeight="1" x14ac:dyDescent="0.2">
      <c r="A33" s="91" t="s">
        <v>142</v>
      </c>
      <c r="B33" s="97" t="s">
        <v>31</v>
      </c>
      <c r="C33" s="90"/>
      <c r="D33" s="95"/>
      <c r="E33" s="95">
        <f t="shared" si="3"/>
        <v>0</v>
      </c>
      <c r="F33" s="95"/>
      <c r="G33" s="95">
        <v>0</v>
      </c>
      <c r="H33" s="95">
        <f t="shared" ref="H33:H64" si="9">IF(F33=0,0,G33/F33*100)</f>
        <v>0</v>
      </c>
      <c r="I33" s="94">
        <f t="shared" si="0"/>
        <v>0</v>
      </c>
      <c r="J33" s="94">
        <f t="shared" si="1"/>
        <v>0</v>
      </c>
      <c r="K33" s="96">
        <f t="shared" ref="K33:K40" si="10">IF(I33=0,0,J33/I33*100)</f>
        <v>0</v>
      </c>
      <c r="L33" s="43"/>
    </row>
    <row r="34" spans="1:12" ht="25.5" x14ac:dyDescent="0.2">
      <c r="A34" s="91" t="s">
        <v>143</v>
      </c>
      <c r="B34" s="97" t="s">
        <v>32</v>
      </c>
      <c r="C34" s="90">
        <v>1839849</v>
      </c>
      <c r="D34" s="95">
        <v>855975</v>
      </c>
      <c r="E34" s="95">
        <f t="shared" si="3"/>
        <v>46.524198453242633</v>
      </c>
      <c r="F34" s="96">
        <v>79472.42</v>
      </c>
      <c r="G34" s="98">
        <v>75202.42</v>
      </c>
      <c r="H34" s="95">
        <f t="shared" si="9"/>
        <v>94.62706684910313</v>
      </c>
      <c r="I34" s="94">
        <f t="shared" si="0"/>
        <v>1919321.42</v>
      </c>
      <c r="J34" s="94">
        <f t="shared" si="1"/>
        <v>931177.42</v>
      </c>
      <c r="K34" s="96">
        <f t="shared" si="10"/>
        <v>48.515970816394059</v>
      </c>
      <c r="L34" s="43"/>
    </row>
    <row r="35" spans="1:12" ht="25.5" hidden="1" x14ac:dyDescent="0.2">
      <c r="A35" s="91" t="s">
        <v>144</v>
      </c>
      <c r="B35" s="97" t="s">
        <v>36</v>
      </c>
      <c r="C35" s="90">
        <v>1246711</v>
      </c>
      <c r="D35" s="95">
        <v>329448.58</v>
      </c>
      <c r="E35" s="95">
        <f t="shared" si="3"/>
        <v>26.425416957097514</v>
      </c>
      <c r="F35" s="95">
        <v>23500</v>
      </c>
      <c r="G35" s="98">
        <v>23500</v>
      </c>
      <c r="H35" s="95">
        <f t="shared" si="9"/>
        <v>100</v>
      </c>
      <c r="I35" s="94">
        <f t="shared" si="0"/>
        <v>1270211</v>
      </c>
      <c r="J35" s="94">
        <f t="shared" si="1"/>
        <v>352948.58</v>
      </c>
      <c r="K35" s="96">
        <f t="shared" si="10"/>
        <v>27.786610256091311</v>
      </c>
      <c r="L35" s="43"/>
    </row>
    <row r="36" spans="1:12" ht="15.75" x14ac:dyDescent="0.2">
      <c r="A36" s="91" t="s">
        <v>300</v>
      </c>
      <c r="B36" s="97" t="s">
        <v>301</v>
      </c>
      <c r="C36" s="90"/>
      <c r="D36" s="95"/>
      <c r="E36" s="95">
        <f t="shared" si="3"/>
        <v>0</v>
      </c>
      <c r="F36" s="95">
        <v>36660</v>
      </c>
      <c r="G36" s="98">
        <v>36660</v>
      </c>
      <c r="H36" s="95">
        <f t="shared" si="9"/>
        <v>100</v>
      </c>
      <c r="I36" s="94">
        <f t="shared" si="0"/>
        <v>36660</v>
      </c>
      <c r="J36" s="94">
        <f t="shared" si="1"/>
        <v>36660</v>
      </c>
      <c r="K36" s="96"/>
      <c r="L36" s="43"/>
    </row>
    <row r="37" spans="1:12" ht="15.75" x14ac:dyDescent="0.2">
      <c r="A37" s="91" t="s">
        <v>302</v>
      </c>
      <c r="B37" s="97" t="s">
        <v>303</v>
      </c>
      <c r="C37" s="90"/>
      <c r="D37" s="95"/>
      <c r="E37" s="95">
        <f t="shared" si="3"/>
        <v>0</v>
      </c>
      <c r="F37" s="95">
        <v>100000</v>
      </c>
      <c r="G37" s="98"/>
      <c r="H37" s="95">
        <v>99.14</v>
      </c>
      <c r="I37" s="94">
        <f t="shared" si="0"/>
        <v>100000</v>
      </c>
      <c r="J37" s="94">
        <f t="shared" si="1"/>
        <v>0</v>
      </c>
      <c r="K37" s="96">
        <v>97.9</v>
      </c>
      <c r="L37" s="43"/>
    </row>
    <row r="38" spans="1:12" ht="25.5" x14ac:dyDescent="0.2">
      <c r="A38" s="91" t="s">
        <v>280</v>
      </c>
      <c r="B38" s="97" t="s">
        <v>281</v>
      </c>
      <c r="C38" s="90">
        <v>185000</v>
      </c>
      <c r="D38" s="95">
        <v>149700</v>
      </c>
      <c r="E38" s="95">
        <f t="shared" si="3"/>
        <v>80.918918918918919</v>
      </c>
      <c r="F38" s="95"/>
      <c r="G38" s="98"/>
      <c r="H38" s="95"/>
      <c r="I38" s="94">
        <f t="shared" si="0"/>
        <v>185000</v>
      </c>
      <c r="J38" s="94">
        <f t="shared" si="1"/>
        <v>149700</v>
      </c>
      <c r="K38" s="96">
        <f t="shared" si="10"/>
        <v>80.918918918918919</v>
      </c>
      <c r="L38" s="43"/>
    </row>
    <row r="39" spans="1:12" ht="38.25" x14ac:dyDescent="0.2">
      <c r="A39" s="91" t="s">
        <v>187</v>
      </c>
      <c r="B39" s="97" t="s">
        <v>186</v>
      </c>
      <c r="C39" s="90"/>
      <c r="D39" s="95"/>
      <c r="E39" s="95">
        <f t="shared" si="3"/>
        <v>0</v>
      </c>
      <c r="F39" s="95">
        <v>0</v>
      </c>
      <c r="G39" s="98">
        <v>0</v>
      </c>
      <c r="H39" s="95">
        <f t="shared" si="9"/>
        <v>0</v>
      </c>
      <c r="I39" s="94">
        <f t="shared" si="0"/>
        <v>0</v>
      </c>
      <c r="J39" s="94">
        <f t="shared" si="1"/>
        <v>0</v>
      </c>
      <c r="K39" s="96">
        <f t="shared" si="10"/>
        <v>0</v>
      </c>
      <c r="L39" s="43"/>
    </row>
    <row r="40" spans="1:12" ht="25.5" x14ac:dyDescent="0.2">
      <c r="A40" s="91" t="s">
        <v>282</v>
      </c>
      <c r="B40" s="97" t="s">
        <v>283</v>
      </c>
      <c r="C40" s="90"/>
      <c r="D40" s="95"/>
      <c r="E40" s="95"/>
      <c r="F40" s="95">
        <v>200000</v>
      </c>
      <c r="G40" s="98"/>
      <c r="H40" s="95"/>
      <c r="I40" s="94">
        <f t="shared" si="0"/>
        <v>200000</v>
      </c>
      <c r="J40" s="94">
        <f t="shared" si="1"/>
        <v>0</v>
      </c>
      <c r="K40" s="96">
        <f t="shared" si="10"/>
        <v>0</v>
      </c>
      <c r="L40" s="43"/>
    </row>
    <row r="41" spans="1:12" s="10" customFormat="1" ht="15.75" x14ac:dyDescent="0.2">
      <c r="A41" s="91" t="s">
        <v>145</v>
      </c>
      <c r="B41" s="97" t="s">
        <v>146</v>
      </c>
      <c r="C41" s="90">
        <v>6060430</v>
      </c>
      <c r="D41" s="95">
        <v>2285117.71</v>
      </c>
      <c r="E41" s="95">
        <f t="shared" si="3"/>
        <v>37.705537560866141</v>
      </c>
      <c r="F41" s="95">
        <v>47940</v>
      </c>
      <c r="G41" s="98">
        <v>47940</v>
      </c>
      <c r="H41" s="95">
        <f t="shared" si="9"/>
        <v>100</v>
      </c>
      <c r="I41" s="94">
        <f t="shared" si="0"/>
        <v>6108370</v>
      </c>
      <c r="J41" s="94">
        <f t="shared" si="1"/>
        <v>2333057.71</v>
      </c>
      <c r="K41" s="96">
        <f t="shared" si="4"/>
        <v>38.194439924235105</v>
      </c>
      <c r="L41" s="43"/>
    </row>
    <row r="42" spans="1:12" s="10" customFormat="1" ht="25.5" x14ac:dyDescent="0.2">
      <c r="A42" s="91" t="s">
        <v>192</v>
      </c>
      <c r="B42" s="97" t="s">
        <v>193</v>
      </c>
      <c r="C42" s="90"/>
      <c r="D42" s="95"/>
      <c r="E42" s="95">
        <f t="shared" si="3"/>
        <v>0</v>
      </c>
      <c r="F42" s="95">
        <v>839316</v>
      </c>
      <c r="G42" s="98"/>
      <c r="H42" s="95">
        <f t="shared" si="9"/>
        <v>0</v>
      </c>
      <c r="I42" s="94">
        <f t="shared" si="0"/>
        <v>839316</v>
      </c>
      <c r="J42" s="94">
        <f t="shared" si="1"/>
        <v>0</v>
      </c>
      <c r="K42" s="96">
        <f t="shared" si="4"/>
        <v>0</v>
      </c>
      <c r="L42" s="43"/>
    </row>
    <row r="43" spans="1:12" s="10" customFormat="1" ht="25.5" x14ac:dyDescent="0.2">
      <c r="A43" s="91" t="s">
        <v>296</v>
      </c>
      <c r="B43" s="97" t="s">
        <v>297</v>
      </c>
      <c r="C43" s="90">
        <v>1635000</v>
      </c>
      <c r="D43" s="95">
        <v>731176</v>
      </c>
      <c r="E43" s="95">
        <f t="shared" si="3"/>
        <v>44.720244648318044</v>
      </c>
      <c r="F43" s="95"/>
      <c r="G43" s="98"/>
      <c r="H43" s="95"/>
      <c r="I43" s="94">
        <f t="shared" ref="I43:I83" si="11">SUM(C43+F43)</f>
        <v>1635000</v>
      </c>
      <c r="J43" s="94">
        <f t="shared" ref="J43:J83" si="12">SUM(D43+G43)</f>
        <v>731176</v>
      </c>
      <c r="K43" s="96">
        <v>92.72</v>
      </c>
      <c r="L43" s="43"/>
    </row>
    <row r="44" spans="1:12" s="10" customFormat="1" ht="51" x14ac:dyDescent="0.2">
      <c r="A44" s="91" t="s">
        <v>340</v>
      </c>
      <c r="B44" s="97" t="s">
        <v>344</v>
      </c>
      <c r="C44" s="90"/>
      <c r="D44" s="95"/>
      <c r="E44" s="95"/>
      <c r="F44" s="95">
        <v>9688.52</v>
      </c>
      <c r="G44" s="98"/>
      <c r="H44" s="95"/>
      <c r="I44" s="94">
        <v>9688.52</v>
      </c>
      <c r="J44" s="94"/>
      <c r="K44" s="96"/>
      <c r="L44" s="43"/>
    </row>
    <row r="45" spans="1:12" ht="15.75" x14ac:dyDescent="0.2">
      <c r="A45" s="91" t="s">
        <v>147</v>
      </c>
      <c r="B45" s="97" t="s">
        <v>148</v>
      </c>
      <c r="C45" s="90">
        <v>100000</v>
      </c>
      <c r="D45" s="95">
        <v>80000</v>
      </c>
      <c r="E45" s="95">
        <f t="shared" si="3"/>
        <v>80</v>
      </c>
      <c r="F45" s="95">
        <v>2000</v>
      </c>
      <c r="G45" s="98"/>
      <c r="H45" s="95">
        <f t="shared" si="9"/>
        <v>0</v>
      </c>
      <c r="I45" s="94">
        <f t="shared" si="11"/>
        <v>102000</v>
      </c>
      <c r="J45" s="94">
        <f t="shared" si="12"/>
        <v>80000</v>
      </c>
      <c r="K45" s="96">
        <f t="shared" si="4"/>
        <v>78.431372549019613</v>
      </c>
      <c r="L45" s="43"/>
    </row>
    <row r="46" spans="1:12" ht="15.75" hidden="1" x14ac:dyDescent="0.2">
      <c r="A46" s="91" t="s">
        <v>168</v>
      </c>
      <c r="B46" s="97" t="s">
        <v>27</v>
      </c>
      <c r="C46" s="90"/>
      <c r="D46" s="95"/>
      <c r="E46" s="95">
        <f t="shared" si="3"/>
        <v>0</v>
      </c>
      <c r="F46" s="95">
        <v>136193.15</v>
      </c>
      <c r="G46" s="98">
        <v>0</v>
      </c>
      <c r="H46" s="95">
        <f t="shared" si="9"/>
        <v>0</v>
      </c>
      <c r="I46" s="94">
        <f t="shared" si="11"/>
        <v>136193.15</v>
      </c>
      <c r="J46" s="94">
        <f t="shared" si="12"/>
        <v>0</v>
      </c>
      <c r="K46" s="96">
        <f t="shared" si="4"/>
        <v>0</v>
      </c>
      <c r="L46" s="43"/>
    </row>
    <row r="47" spans="1:12" ht="15.75" x14ac:dyDescent="0.2">
      <c r="A47" s="91" t="s">
        <v>254</v>
      </c>
      <c r="B47" s="97" t="s">
        <v>255</v>
      </c>
      <c r="C47" s="90"/>
      <c r="D47" s="95"/>
      <c r="E47" s="95">
        <f t="shared" si="3"/>
        <v>0</v>
      </c>
      <c r="F47" s="95"/>
      <c r="G47" s="98"/>
      <c r="H47" s="95">
        <f t="shared" si="9"/>
        <v>0</v>
      </c>
      <c r="I47" s="94">
        <f t="shared" si="11"/>
        <v>0</v>
      </c>
      <c r="J47" s="94">
        <f t="shared" si="12"/>
        <v>0</v>
      </c>
      <c r="K47" s="96"/>
      <c r="L47" s="43"/>
    </row>
    <row r="48" spans="1:12" ht="25.5" x14ac:dyDescent="0.2">
      <c r="A48" s="91" t="s">
        <v>149</v>
      </c>
      <c r="B48" s="97" t="s">
        <v>150</v>
      </c>
      <c r="C48" s="90"/>
      <c r="D48" s="95"/>
      <c r="E48" s="95">
        <f t="shared" si="3"/>
        <v>0</v>
      </c>
      <c r="F48" s="95"/>
      <c r="G48" s="101"/>
      <c r="H48" s="95">
        <f t="shared" si="9"/>
        <v>0</v>
      </c>
      <c r="I48" s="94">
        <f t="shared" si="11"/>
        <v>0</v>
      </c>
      <c r="J48" s="94">
        <f t="shared" si="12"/>
        <v>0</v>
      </c>
      <c r="K48" s="96">
        <f t="shared" si="4"/>
        <v>0</v>
      </c>
      <c r="L48" s="43"/>
    </row>
    <row r="49" spans="1:12" ht="39.6" customHeight="1" x14ac:dyDescent="0.2">
      <c r="A49" s="91" t="s">
        <v>182</v>
      </c>
      <c r="B49" s="97" t="s">
        <v>341</v>
      </c>
      <c r="C49" s="90"/>
      <c r="D49" s="95"/>
      <c r="E49" s="95">
        <f t="shared" si="3"/>
        <v>0</v>
      </c>
      <c r="F49" s="95">
        <v>1100000</v>
      </c>
      <c r="G49" s="149">
        <v>351972.34</v>
      </c>
      <c r="H49" s="95">
        <f t="shared" si="9"/>
        <v>31.997485454545455</v>
      </c>
      <c r="I49" s="94">
        <f t="shared" si="11"/>
        <v>1100000</v>
      </c>
      <c r="J49" s="94">
        <f t="shared" si="12"/>
        <v>351972.34</v>
      </c>
      <c r="K49" s="96">
        <v>12.7</v>
      </c>
      <c r="L49" s="43"/>
    </row>
    <row r="50" spans="1:12" ht="25.5" x14ac:dyDescent="0.2">
      <c r="A50" s="91" t="s">
        <v>230</v>
      </c>
      <c r="B50" s="97" t="s">
        <v>231</v>
      </c>
      <c r="C50" s="90"/>
      <c r="D50" s="95"/>
      <c r="E50" s="95">
        <f t="shared" si="3"/>
        <v>0</v>
      </c>
      <c r="F50" s="95"/>
      <c r="G50" s="149"/>
      <c r="H50" s="95">
        <f t="shared" si="9"/>
        <v>0</v>
      </c>
      <c r="I50" s="94">
        <f t="shared" si="11"/>
        <v>0</v>
      </c>
      <c r="J50" s="94">
        <f t="shared" si="12"/>
        <v>0</v>
      </c>
      <c r="K50" s="96" t="s">
        <v>373</v>
      </c>
      <c r="L50" s="43"/>
    </row>
    <row r="51" spans="1:12" ht="38.25" x14ac:dyDescent="0.2">
      <c r="A51" s="91" t="s">
        <v>151</v>
      </c>
      <c r="B51" s="97" t="s">
        <v>152</v>
      </c>
      <c r="C51" s="90"/>
      <c r="D51" s="95"/>
      <c r="E51" s="95">
        <f t="shared" si="3"/>
        <v>0</v>
      </c>
      <c r="F51" s="95">
        <v>0</v>
      </c>
      <c r="G51" s="102">
        <v>0</v>
      </c>
      <c r="H51" s="95">
        <f t="shared" si="9"/>
        <v>0</v>
      </c>
      <c r="I51" s="94">
        <f t="shared" si="11"/>
        <v>0</v>
      </c>
      <c r="J51" s="94">
        <f t="shared" si="12"/>
        <v>0</v>
      </c>
      <c r="K51" s="96">
        <f t="shared" si="4"/>
        <v>0</v>
      </c>
      <c r="L51" s="43"/>
    </row>
    <row r="52" spans="1:12" ht="25.5" x14ac:dyDescent="0.2">
      <c r="A52" s="91" t="s">
        <v>200</v>
      </c>
      <c r="B52" s="97" t="s">
        <v>199</v>
      </c>
      <c r="C52" s="90"/>
      <c r="D52" s="95"/>
      <c r="E52" s="95"/>
      <c r="F52" s="95"/>
      <c r="G52" s="102"/>
      <c r="H52" s="95">
        <f t="shared" si="9"/>
        <v>0</v>
      </c>
      <c r="I52" s="94">
        <f t="shared" si="11"/>
        <v>0</v>
      </c>
      <c r="J52" s="94">
        <f t="shared" si="12"/>
        <v>0</v>
      </c>
      <c r="K52" s="96"/>
      <c r="L52" s="43"/>
    </row>
    <row r="53" spans="1:12" ht="25.5" x14ac:dyDescent="0.2">
      <c r="A53" s="91" t="s">
        <v>153</v>
      </c>
      <c r="B53" s="97" t="s">
        <v>154</v>
      </c>
      <c r="C53" s="90"/>
      <c r="D53" s="95"/>
      <c r="E53" s="95">
        <f t="shared" si="3"/>
        <v>0</v>
      </c>
      <c r="F53" s="96"/>
      <c r="G53" s="96"/>
      <c r="H53" s="95">
        <f t="shared" si="9"/>
        <v>0</v>
      </c>
      <c r="I53" s="94">
        <f t="shared" si="11"/>
        <v>0</v>
      </c>
      <c r="J53" s="94">
        <f t="shared" si="12"/>
        <v>0</v>
      </c>
      <c r="K53" s="96">
        <f t="shared" si="4"/>
        <v>0</v>
      </c>
      <c r="L53" s="43"/>
    </row>
    <row r="54" spans="1:12" ht="25.5" x14ac:dyDescent="0.2">
      <c r="A54" s="91" t="s">
        <v>155</v>
      </c>
      <c r="B54" s="97" t="s">
        <v>4</v>
      </c>
      <c r="C54" s="90">
        <v>900000</v>
      </c>
      <c r="D54" s="95">
        <v>560119</v>
      </c>
      <c r="E54" s="95">
        <f t="shared" si="3"/>
        <v>62.23544444444444</v>
      </c>
      <c r="F54" s="95"/>
      <c r="G54" s="101"/>
      <c r="H54" s="95">
        <f t="shared" si="9"/>
        <v>0</v>
      </c>
      <c r="I54" s="94">
        <f t="shared" si="11"/>
        <v>900000</v>
      </c>
      <c r="J54" s="94">
        <f t="shared" si="12"/>
        <v>560119</v>
      </c>
      <c r="K54" s="96">
        <f t="shared" si="4"/>
        <v>62.23544444444444</v>
      </c>
      <c r="L54" s="43"/>
    </row>
    <row r="55" spans="1:12" ht="15.75" x14ac:dyDescent="0.2">
      <c r="A55" s="91" t="s">
        <v>201</v>
      </c>
      <c r="B55" s="97" t="s">
        <v>202</v>
      </c>
      <c r="C55" s="90"/>
      <c r="D55" s="95"/>
      <c r="E55" s="95">
        <f t="shared" si="3"/>
        <v>0</v>
      </c>
      <c r="F55" s="95"/>
      <c r="G55" s="103"/>
      <c r="H55" s="95">
        <f t="shared" si="9"/>
        <v>0</v>
      </c>
      <c r="I55" s="94">
        <f t="shared" si="11"/>
        <v>0</v>
      </c>
      <c r="J55" s="94">
        <f t="shared" si="12"/>
        <v>0</v>
      </c>
      <c r="K55" s="96">
        <f t="shared" si="4"/>
        <v>0</v>
      </c>
      <c r="L55" s="43"/>
    </row>
    <row r="56" spans="1:12" ht="15.75" x14ac:dyDescent="0.2">
      <c r="A56" s="91" t="s">
        <v>235</v>
      </c>
      <c r="B56" s="97" t="s">
        <v>236</v>
      </c>
      <c r="C56" s="90"/>
      <c r="D56" s="95"/>
      <c r="E56" s="95">
        <f t="shared" si="3"/>
        <v>0</v>
      </c>
      <c r="F56" s="95"/>
      <c r="G56" s="103"/>
      <c r="H56" s="95">
        <f t="shared" si="9"/>
        <v>0</v>
      </c>
      <c r="I56" s="94">
        <f t="shared" si="11"/>
        <v>0</v>
      </c>
      <c r="J56" s="94">
        <f t="shared" si="12"/>
        <v>0</v>
      </c>
      <c r="K56" s="96">
        <f t="shared" si="4"/>
        <v>0</v>
      </c>
      <c r="L56" s="43"/>
    </row>
    <row r="57" spans="1:12" ht="38.25" x14ac:dyDescent="0.2">
      <c r="A57" s="91" t="s">
        <v>342</v>
      </c>
      <c r="B57" s="97" t="s">
        <v>343</v>
      </c>
      <c r="C57" s="90"/>
      <c r="D57" s="95"/>
      <c r="E57" s="95"/>
      <c r="F57" s="95">
        <v>4082000</v>
      </c>
      <c r="G57" s="103">
        <v>1945546.8</v>
      </c>
      <c r="H57" s="95">
        <f t="shared" si="9"/>
        <v>47.661607055365018</v>
      </c>
      <c r="I57" s="94">
        <v>4082000</v>
      </c>
      <c r="J57" s="94">
        <v>1945546.8</v>
      </c>
      <c r="K57" s="96">
        <v>47.66</v>
      </c>
      <c r="L57" s="43"/>
    </row>
    <row r="58" spans="1:12" ht="25.5" x14ac:dyDescent="0.2">
      <c r="A58" s="91" t="s">
        <v>204</v>
      </c>
      <c r="B58" s="97" t="s">
        <v>203</v>
      </c>
      <c r="C58" s="90"/>
      <c r="D58" s="95"/>
      <c r="E58" s="95">
        <f t="shared" si="3"/>
        <v>0</v>
      </c>
      <c r="F58" s="95">
        <v>28000</v>
      </c>
      <c r="G58" s="103">
        <v>22293.25</v>
      </c>
      <c r="H58" s="95">
        <f t="shared" si="9"/>
        <v>79.618750000000006</v>
      </c>
      <c r="I58" s="94">
        <f t="shared" si="11"/>
        <v>28000</v>
      </c>
      <c r="J58" s="94">
        <f t="shared" si="12"/>
        <v>22293.25</v>
      </c>
      <c r="K58" s="96">
        <f t="shared" si="4"/>
        <v>79.618750000000006</v>
      </c>
      <c r="L58" s="43"/>
    </row>
    <row r="59" spans="1:12" ht="25.5" x14ac:dyDescent="0.2">
      <c r="A59" s="91" t="s">
        <v>48</v>
      </c>
      <c r="B59" s="97" t="s">
        <v>29</v>
      </c>
      <c r="C59" s="90">
        <v>30000</v>
      </c>
      <c r="D59" s="95">
        <v>28541</v>
      </c>
      <c r="E59" s="95">
        <f t="shared" si="3"/>
        <v>95.13666666666667</v>
      </c>
      <c r="F59" s="96"/>
      <c r="G59" s="96"/>
      <c r="H59" s="95">
        <f t="shared" si="9"/>
        <v>0</v>
      </c>
      <c r="I59" s="94">
        <f t="shared" si="11"/>
        <v>30000</v>
      </c>
      <c r="J59" s="94">
        <f t="shared" si="12"/>
        <v>28541</v>
      </c>
      <c r="K59" s="96">
        <f t="shared" si="4"/>
        <v>95.13666666666667</v>
      </c>
      <c r="L59" s="43"/>
    </row>
    <row r="60" spans="1:12" ht="25.5" x14ac:dyDescent="0.2">
      <c r="A60" s="91" t="s">
        <v>188</v>
      </c>
      <c r="B60" s="97" t="s">
        <v>189</v>
      </c>
      <c r="C60" s="90">
        <v>120000</v>
      </c>
      <c r="D60" s="95">
        <v>19740</v>
      </c>
      <c r="E60" s="95">
        <f t="shared" si="3"/>
        <v>16.45</v>
      </c>
      <c r="F60" s="96"/>
      <c r="G60" s="96"/>
      <c r="H60" s="95">
        <f t="shared" si="9"/>
        <v>0</v>
      </c>
      <c r="I60" s="94">
        <f t="shared" si="11"/>
        <v>120000</v>
      </c>
      <c r="J60" s="94">
        <f t="shared" si="12"/>
        <v>19740</v>
      </c>
      <c r="K60" s="96">
        <f t="shared" si="4"/>
        <v>16.45</v>
      </c>
      <c r="L60" s="43"/>
    </row>
    <row r="61" spans="1:12" ht="25.5" x14ac:dyDescent="0.2">
      <c r="A61" s="91" t="s">
        <v>156</v>
      </c>
      <c r="B61" s="97" t="s">
        <v>157</v>
      </c>
      <c r="C61" s="90"/>
      <c r="D61" s="95"/>
      <c r="E61" s="95">
        <f t="shared" si="3"/>
        <v>0</v>
      </c>
      <c r="F61" s="95">
        <v>8000</v>
      </c>
      <c r="G61" s="95"/>
      <c r="H61" s="95">
        <f t="shared" si="9"/>
        <v>0</v>
      </c>
      <c r="I61" s="94">
        <f t="shared" si="11"/>
        <v>8000</v>
      </c>
      <c r="J61" s="94">
        <f t="shared" si="12"/>
        <v>0</v>
      </c>
      <c r="K61" s="96">
        <f t="shared" si="4"/>
        <v>0</v>
      </c>
      <c r="L61" s="43"/>
    </row>
    <row r="62" spans="1:12" ht="25.5" x14ac:dyDescent="0.2">
      <c r="A62" s="91" t="s">
        <v>184</v>
      </c>
      <c r="B62" s="97" t="s">
        <v>185</v>
      </c>
      <c r="C62" s="90"/>
      <c r="D62" s="95"/>
      <c r="E62" s="95">
        <f t="shared" si="3"/>
        <v>0</v>
      </c>
      <c r="F62" s="95"/>
      <c r="G62" s="95"/>
      <c r="H62" s="95">
        <f t="shared" si="9"/>
        <v>0</v>
      </c>
      <c r="I62" s="94">
        <f t="shared" si="11"/>
        <v>0</v>
      </c>
      <c r="J62" s="94">
        <f t="shared" si="12"/>
        <v>0</v>
      </c>
      <c r="K62" s="96">
        <f t="shared" si="4"/>
        <v>0</v>
      </c>
      <c r="L62" s="43"/>
    </row>
    <row r="63" spans="1:12" ht="15.75" x14ac:dyDescent="0.2">
      <c r="A63" s="91" t="s">
        <v>268</v>
      </c>
      <c r="B63" s="97" t="s">
        <v>58</v>
      </c>
      <c r="C63" s="90">
        <v>544100</v>
      </c>
      <c r="D63" s="95">
        <v>344100</v>
      </c>
      <c r="E63" s="95">
        <f t="shared" si="3"/>
        <v>63.24205109354898</v>
      </c>
      <c r="F63" s="95"/>
      <c r="G63" s="95"/>
      <c r="H63" s="95"/>
      <c r="I63" s="94">
        <f t="shared" si="11"/>
        <v>544100</v>
      </c>
      <c r="J63" s="94">
        <f t="shared" si="12"/>
        <v>344100</v>
      </c>
      <c r="K63" s="96">
        <v>92.44</v>
      </c>
      <c r="L63" s="43"/>
    </row>
    <row r="64" spans="1:12" ht="38.25" x14ac:dyDescent="0.2">
      <c r="A64" s="91" t="s">
        <v>158</v>
      </c>
      <c r="B64" s="97" t="s">
        <v>33</v>
      </c>
      <c r="C64" s="90">
        <v>2610000</v>
      </c>
      <c r="D64" s="96">
        <v>2510000</v>
      </c>
      <c r="E64" s="95">
        <f t="shared" si="3"/>
        <v>96.168582375478934</v>
      </c>
      <c r="F64" s="95"/>
      <c r="G64" s="95"/>
      <c r="H64" s="95">
        <f t="shared" si="9"/>
        <v>0</v>
      </c>
      <c r="I64" s="94">
        <f t="shared" si="11"/>
        <v>2610000</v>
      </c>
      <c r="J64" s="94">
        <f t="shared" si="12"/>
        <v>2510000</v>
      </c>
      <c r="K64" s="96">
        <f t="shared" si="4"/>
        <v>96.168582375478934</v>
      </c>
      <c r="L64" s="43"/>
    </row>
    <row r="65" spans="1:12" ht="40.5" customHeight="1" x14ac:dyDescent="0.2">
      <c r="A65" s="216" t="s">
        <v>207</v>
      </c>
      <c r="B65" s="217" t="s">
        <v>205</v>
      </c>
      <c r="C65" s="218">
        <f>C66</f>
        <v>99585521</v>
      </c>
      <c r="D65" s="218">
        <f>D66</f>
        <v>68600699.399999991</v>
      </c>
      <c r="E65" s="219">
        <f>IF(C65=0,0,D65/C65*100)</f>
        <v>68.886218308784052</v>
      </c>
      <c r="F65" s="218">
        <f>F66</f>
        <v>6061538.5199999996</v>
      </c>
      <c r="G65" s="218">
        <f>G66</f>
        <v>1918607.88</v>
      </c>
      <c r="H65" s="219">
        <f>IF(F65=0,0,G65/F65*100)</f>
        <v>31.652160151578151</v>
      </c>
      <c r="I65" s="218">
        <f t="shared" si="11"/>
        <v>105647059.52</v>
      </c>
      <c r="J65" s="218">
        <f t="shared" si="12"/>
        <v>70519307.279999986</v>
      </c>
      <c r="K65" s="220">
        <f>IF(I65=0,0,J65/I65*100)</f>
        <v>66.749900660178824</v>
      </c>
      <c r="L65" s="43"/>
    </row>
    <row r="66" spans="1:12" ht="44.25" customHeight="1" x14ac:dyDescent="0.2">
      <c r="A66" s="104" t="s">
        <v>208</v>
      </c>
      <c r="B66" s="105" t="s">
        <v>206</v>
      </c>
      <c r="C66" s="94">
        <f>SUM(C67:C92)</f>
        <v>99585521</v>
      </c>
      <c r="D66" s="94">
        <f>SUM(D67:D92)</f>
        <v>68600699.399999991</v>
      </c>
      <c r="E66" s="95">
        <f>IF(C66=0,0,D66/C66*100)</f>
        <v>68.886218308784052</v>
      </c>
      <c r="F66" s="94">
        <f>SUM(F67:F91)</f>
        <v>6061538.5199999996</v>
      </c>
      <c r="G66" s="94">
        <f>SUM(G67:G91)</f>
        <v>1918607.88</v>
      </c>
      <c r="H66" s="95">
        <f>IF(F66=0,0,G66/F66*100)</f>
        <v>31.652160151578151</v>
      </c>
      <c r="I66" s="94">
        <f t="shared" si="11"/>
        <v>105647059.52</v>
      </c>
      <c r="J66" s="94">
        <f t="shared" si="12"/>
        <v>70519307.279999986</v>
      </c>
      <c r="K66" s="96">
        <f>IF(I66=0,0,J66/I66*100)</f>
        <v>66.749900660178824</v>
      </c>
      <c r="L66" s="43"/>
    </row>
    <row r="67" spans="1:12" ht="25.5" x14ac:dyDescent="0.2">
      <c r="A67" s="91" t="s">
        <v>211</v>
      </c>
      <c r="B67" s="97" t="s">
        <v>209</v>
      </c>
      <c r="C67" s="90">
        <v>1715297</v>
      </c>
      <c r="D67" s="96">
        <v>893151.18</v>
      </c>
      <c r="E67" s="95">
        <f>IF(C67=0,0,D67/C67*100)</f>
        <v>52.069768675628772</v>
      </c>
      <c r="F67" s="95"/>
      <c r="G67" s="95"/>
      <c r="H67" s="95">
        <f t="shared" ref="H67:H97" si="13">IF(F67=0,0,G67/F67*100)</f>
        <v>0</v>
      </c>
      <c r="I67" s="94">
        <f t="shared" si="11"/>
        <v>1715297</v>
      </c>
      <c r="J67" s="94">
        <f t="shared" si="12"/>
        <v>893151.18</v>
      </c>
      <c r="K67" s="96">
        <f>IF(I67=0,0,J67/I67*100)</f>
        <v>52.069768675628772</v>
      </c>
      <c r="L67" s="43"/>
    </row>
    <row r="68" spans="1:12" ht="15.75" x14ac:dyDescent="0.2">
      <c r="A68" s="91" t="s">
        <v>210</v>
      </c>
      <c r="B68" s="97" t="s">
        <v>125</v>
      </c>
      <c r="C68" s="90">
        <v>20423560</v>
      </c>
      <c r="D68" s="96">
        <v>9213220</v>
      </c>
      <c r="E68" s="95">
        <f t="shared" ref="E68:E92" si="14">IF(C68=0,0,D68/C68*100)</f>
        <v>45.110744649806399</v>
      </c>
      <c r="F68" s="95">
        <v>1863680</v>
      </c>
      <c r="G68" s="95">
        <v>576370.48</v>
      </c>
      <c r="H68" s="95">
        <f t="shared" si="13"/>
        <v>30.926472355769231</v>
      </c>
      <c r="I68" s="94">
        <f t="shared" si="11"/>
        <v>22287240</v>
      </c>
      <c r="J68" s="94">
        <f t="shared" si="12"/>
        <v>9789590.4800000004</v>
      </c>
      <c r="K68" s="96">
        <f>J68/I68*100</f>
        <v>43.9246424411457</v>
      </c>
      <c r="L68" s="43"/>
    </row>
    <row r="69" spans="1:12" ht="38.25" x14ac:dyDescent="0.2">
      <c r="A69" s="91" t="s">
        <v>213</v>
      </c>
      <c r="B69" s="97" t="s">
        <v>212</v>
      </c>
      <c r="C69" s="90">
        <v>21915031</v>
      </c>
      <c r="D69" s="96">
        <v>11889362.08</v>
      </c>
      <c r="E69" s="95">
        <f>IF(C69=0,0,D69/C69*100)</f>
        <v>54.252088806080181</v>
      </c>
      <c r="F69" s="95">
        <v>550138.93999999994</v>
      </c>
      <c r="G69" s="95">
        <v>341810.09</v>
      </c>
      <c r="H69" s="95">
        <f t="shared" si="13"/>
        <v>62.131593520720429</v>
      </c>
      <c r="I69" s="94">
        <f t="shared" si="11"/>
        <v>22465169.940000001</v>
      </c>
      <c r="J69" s="94">
        <f t="shared" si="12"/>
        <v>12231172.17</v>
      </c>
      <c r="K69" s="96">
        <f>J69/I69*100</f>
        <v>54.445046276823305</v>
      </c>
      <c r="L69" s="43"/>
    </row>
    <row r="70" spans="1:12" ht="38.25" x14ac:dyDescent="0.2">
      <c r="A70" s="91" t="s">
        <v>215</v>
      </c>
      <c r="B70" s="97" t="s">
        <v>214</v>
      </c>
      <c r="C70" s="90">
        <v>41777700</v>
      </c>
      <c r="D70" s="96">
        <v>37218551.659999996</v>
      </c>
      <c r="E70" s="95">
        <f t="shared" si="14"/>
        <v>89.087124614327735</v>
      </c>
      <c r="F70" s="95"/>
      <c r="G70" s="95"/>
      <c r="H70" s="95">
        <f t="shared" si="13"/>
        <v>0</v>
      </c>
      <c r="I70" s="94">
        <f t="shared" si="11"/>
        <v>41777700</v>
      </c>
      <c r="J70" s="94">
        <f t="shared" si="12"/>
        <v>37218551.659999996</v>
      </c>
      <c r="K70" s="96">
        <f>J70/I70*100</f>
        <v>89.087124614327735</v>
      </c>
      <c r="L70" s="43"/>
    </row>
    <row r="71" spans="1:12" ht="25.5" x14ac:dyDescent="0.2">
      <c r="A71" s="91" t="s">
        <v>219</v>
      </c>
      <c r="B71" s="97" t="s">
        <v>216</v>
      </c>
      <c r="C71" s="90">
        <v>2787000</v>
      </c>
      <c r="D71" s="96">
        <v>1761415.62</v>
      </c>
      <c r="E71" s="95">
        <f t="shared" si="14"/>
        <v>63.201134553283097</v>
      </c>
      <c r="F71" s="95">
        <v>281019.58</v>
      </c>
      <c r="G71" s="95">
        <v>43951.199999999997</v>
      </c>
      <c r="H71" s="95">
        <f t="shared" si="13"/>
        <v>15.639906657037915</v>
      </c>
      <c r="I71" s="94">
        <f t="shared" si="11"/>
        <v>3068019.58</v>
      </c>
      <c r="J71" s="94">
        <f t="shared" si="12"/>
        <v>1805366.82</v>
      </c>
      <c r="K71" s="96">
        <f t="shared" ref="K71:K76" si="15">J71/I71*100</f>
        <v>58.844696812528163</v>
      </c>
      <c r="L71" s="43"/>
    </row>
    <row r="72" spans="1:12" ht="25.5" x14ac:dyDescent="0.2">
      <c r="A72" s="91" t="s">
        <v>220</v>
      </c>
      <c r="B72" s="97" t="s">
        <v>217</v>
      </c>
      <c r="C72" s="90">
        <v>1232843</v>
      </c>
      <c r="D72" s="96">
        <v>575898.46</v>
      </c>
      <c r="E72" s="95">
        <f t="shared" si="14"/>
        <v>46.713041319940977</v>
      </c>
      <c r="F72" s="95"/>
      <c r="G72" s="95"/>
      <c r="H72" s="95">
        <f t="shared" si="13"/>
        <v>0</v>
      </c>
      <c r="I72" s="94">
        <f t="shared" si="11"/>
        <v>1232843</v>
      </c>
      <c r="J72" s="94">
        <f t="shared" si="12"/>
        <v>575898.46</v>
      </c>
      <c r="K72" s="96">
        <f t="shared" si="15"/>
        <v>46.713041319940977</v>
      </c>
      <c r="L72" s="43"/>
    </row>
    <row r="73" spans="1:12" ht="15.75" x14ac:dyDescent="0.2">
      <c r="A73" s="91" t="s">
        <v>221</v>
      </c>
      <c r="B73" s="97" t="s">
        <v>30</v>
      </c>
      <c r="C73" s="90">
        <v>119090</v>
      </c>
      <c r="D73" s="96">
        <v>91000</v>
      </c>
      <c r="E73" s="95">
        <f t="shared" si="14"/>
        <v>76.412797044252244</v>
      </c>
      <c r="F73" s="95"/>
      <c r="G73" s="95"/>
      <c r="H73" s="95">
        <f t="shared" si="13"/>
        <v>0</v>
      </c>
      <c r="I73" s="94">
        <f t="shared" si="11"/>
        <v>119090</v>
      </c>
      <c r="J73" s="94">
        <f t="shared" si="12"/>
        <v>91000</v>
      </c>
      <c r="K73" s="96">
        <f t="shared" si="15"/>
        <v>76.412797044252244</v>
      </c>
      <c r="L73" s="43"/>
    </row>
    <row r="74" spans="1:12" ht="63.75" x14ac:dyDescent="0.2">
      <c r="A74" s="91" t="s">
        <v>284</v>
      </c>
      <c r="B74" s="97" t="s">
        <v>285</v>
      </c>
      <c r="C74" s="90"/>
      <c r="D74" s="96"/>
      <c r="E74" s="95">
        <f t="shared" si="14"/>
        <v>0</v>
      </c>
      <c r="F74" s="95">
        <v>50000</v>
      </c>
      <c r="G74" s="95"/>
      <c r="H74" s="95">
        <f t="shared" si="13"/>
        <v>0</v>
      </c>
      <c r="I74" s="94">
        <f t="shared" si="11"/>
        <v>50000</v>
      </c>
      <c r="J74" s="94">
        <f t="shared" si="12"/>
        <v>0</v>
      </c>
      <c r="K74" s="96">
        <f t="shared" ref="K74" si="16">J74/I74*100</f>
        <v>0</v>
      </c>
      <c r="L74" s="43"/>
    </row>
    <row r="75" spans="1:12" ht="63.75" x14ac:dyDescent="0.2">
      <c r="A75" s="91" t="s">
        <v>286</v>
      </c>
      <c r="B75" s="97" t="s">
        <v>287</v>
      </c>
      <c r="C75" s="90"/>
      <c r="D75" s="96"/>
      <c r="E75" s="95"/>
      <c r="F75" s="95">
        <v>1066700</v>
      </c>
      <c r="G75" s="95"/>
      <c r="H75" s="95">
        <f t="shared" si="13"/>
        <v>0</v>
      </c>
      <c r="I75" s="94">
        <f t="shared" si="11"/>
        <v>1066700</v>
      </c>
      <c r="J75" s="94">
        <f t="shared" si="12"/>
        <v>0</v>
      </c>
      <c r="K75" s="96">
        <f t="shared" ref="K75" si="17">J75/I75*100</f>
        <v>0</v>
      </c>
      <c r="L75" s="43"/>
    </row>
    <row r="76" spans="1:12" ht="78" customHeight="1" x14ac:dyDescent="0.2">
      <c r="A76" s="91" t="s">
        <v>222</v>
      </c>
      <c r="B76" s="97" t="s">
        <v>269</v>
      </c>
      <c r="C76" s="90">
        <v>74900</v>
      </c>
      <c r="D76" s="96">
        <v>73754.7</v>
      </c>
      <c r="E76" s="95">
        <f t="shared" si="14"/>
        <v>98.470894526034712</v>
      </c>
      <c r="F76" s="95"/>
      <c r="G76" s="95"/>
      <c r="H76" s="95">
        <f t="shared" si="13"/>
        <v>0</v>
      </c>
      <c r="I76" s="94">
        <f t="shared" si="11"/>
        <v>74900</v>
      </c>
      <c r="J76" s="94">
        <f t="shared" si="12"/>
        <v>73754.7</v>
      </c>
      <c r="K76" s="96">
        <f t="shared" si="15"/>
        <v>98.470894526034712</v>
      </c>
      <c r="L76" s="43"/>
    </row>
    <row r="77" spans="1:12" ht="63.75" x14ac:dyDescent="0.2">
      <c r="A77" s="91" t="s">
        <v>223</v>
      </c>
      <c r="B77" s="97" t="s">
        <v>218</v>
      </c>
      <c r="C77" s="90"/>
      <c r="D77" s="96"/>
      <c r="E77" s="95">
        <f t="shared" si="14"/>
        <v>0</v>
      </c>
      <c r="F77" s="95"/>
      <c r="G77" s="95"/>
      <c r="H77" s="95">
        <f t="shared" si="13"/>
        <v>0</v>
      </c>
      <c r="I77" s="94">
        <f t="shared" si="11"/>
        <v>0</v>
      </c>
      <c r="J77" s="94">
        <f t="shared" si="12"/>
        <v>0</v>
      </c>
      <c r="K77" s="96"/>
      <c r="L77" s="43"/>
    </row>
    <row r="78" spans="1:12" ht="99.6" customHeight="1" x14ac:dyDescent="0.2">
      <c r="A78" s="91" t="s">
        <v>345</v>
      </c>
      <c r="B78" s="97" t="s">
        <v>346</v>
      </c>
      <c r="C78" s="90"/>
      <c r="D78" s="96"/>
      <c r="E78" s="95"/>
      <c r="F78" s="95">
        <v>50000</v>
      </c>
      <c r="G78" s="95"/>
      <c r="H78" s="95">
        <f t="shared" si="13"/>
        <v>0</v>
      </c>
      <c r="I78" s="94">
        <v>50000</v>
      </c>
      <c r="J78" s="94"/>
      <c r="K78" s="96"/>
      <c r="L78" s="43"/>
    </row>
    <row r="79" spans="1:12" ht="80.45" customHeight="1" x14ac:dyDescent="0.2">
      <c r="A79" s="91" t="s">
        <v>347</v>
      </c>
      <c r="B79" s="161" t="s">
        <v>348</v>
      </c>
      <c r="C79" s="90"/>
      <c r="D79" s="96"/>
      <c r="E79" s="95"/>
      <c r="F79" s="95">
        <v>80000</v>
      </c>
      <c r="G79" s="95"/>
      <c r="H79" s="95"/>
      <c r="I79" s="94">
        <v>80000</v>
      </c>
      <c r="J79" s="94"/>
      <c r="K79" s="96"/>
      <c r="L79" s="43"/>
    </row>
    <row r="80" spans="1:12" ht="102" x14ac:dyDescent="0.2">
      <c r="A80" s="91" t="s">
        <v>288</v>
      </c>
      <c r="B80" s="97" t="s">
        <v>289</v>
      </c>
      <c r="C80" s="90"/>
      <c r="D80" s="96"/>
      <c r="E80" s="95"/>
      <c r="F80" s="95">
        <v>500000</v>
      </c>
      <c r="G80" s="95">
        <v>53885.11</v>
      </c>
      <c r="H80" s="95">
        <f t="shared" si="13"/>
        <v>10.777022000000001</v>
      </c>
      <c r="I80" s="94">
        <f t="shared" si="11"/>
        <v>500000</v>
      </c>
      <c r="J80" s="94">
        <f t="shared" si="12"/>
        <v>53885.11</v>
      </c>
      <c r="K80" s="96">
        <f t="shared" ref="K80" si="18">J80/I80*100</f>
        <v>10.777022000000001</v>
      </c>
      <c r="L80" s="43"/>
    </row>
    <row r="81" spans="1:12" ht="67.900000000000006" customHeight="1" x14ac:dyDescent="0.2">
      <c r="A81" s="91" t="s">
        <v>349</v>
      </c>
      <c r="B81" s="162" t="s">
        <v>350</v>
      </c>
      <c r="C81" s="90"/>
      <c r="D81" s="96"/>
      <c r="E81" s="95"/>
      <c r="F81" s="95">
        <v>50000</v>
      </c>
      <c r="G81" s="95"/>
      <c r="H81" s="95"/>
      <c r="I81" s="94">
        <v>50000</v>
      </c>
      <c r="J81" s="94"/>
      <c r="K81" s="96"/>
      <c r="L81" s="43"/>
    </row>
    <row r="82" spans="1:12" ht="76.5" x14ac:dyDescent="0.2">
      <c r="A82" s="91" t="s">
        <v>270</v>
      </c>
      <c r="B82" s="97" t="s">
        <v>271</v>
      </c>
      <c r="C82" s="90"/>
      <c r="D82" s="96"/>
      <c r="E82" s="95">
        <f t="shared" si="14"/>
        <v>0</v>
      </c>
      <c r="F82" s="95"/>
      <c r="G82" s="95"/>
      <c r="H82" s="95">
        <f t="shared" si="13"/>
        <v>0</v>
      </c>
      <c r="I82" s="94">
        <f t="shared" si="11"/>
        <v>0</v>
      </c>
      <c r="J82" s="94">
        <f t="shared" si="12"/>
        <v>0</v>
      </c>
      <c r="K82" s="96"/>
      <c r="L82" s="43"/>
    </row>
    <row r="83" spans="1:12" ht="38.25" x14ac:dyDescent="0.2">
      <c r="A83" s="91" t="s">
        <v>233</v>
      </c>
      <c r="B83" s="97" t="s">
        <v>234</v>
      </c>
      <c r="C83" s="90"/>
      <c r="D83" s="96"/>
      <c r="E83" s="95">
        <f t="shared" si="14"/>
        <v>0</v>
      </c>
      <c r="F83" s="95"/>
      <c r="G83" s="95"/>
      <c r="H83" s="95">
        <f t="shared" si="13"/>
        <v>0</v>
      </c>
      <c r="I83" s="94">
        <f t="shared" si="11"/>
        <v>0</v>
      </c>
      <c r="J83" s="94">
        <f t="shared" si="12"/>
        <v>0</v>
      </c>
      <c r="K83" s="96"/>
      <c r="L83" s="43"/>
    </row>
    <row r="84" spans="1:12" ht="15.75" x14ac:dyDescent="0.2">
      <c r="A84" s="91" t="s">
        <v>304</v>
      </c>
      <c r="B84" s="97" t="s">
        <v>27</v>
      </c>
      <c r="C84" s="90"/>
      <c r="D84" s="96"/>
      <c r="E84" s="95"/>
      <c r="F84" s="95">
        <v>1570000</v>
      </c>
      <c r="G84" s="95">
        <v>902591</v>
      </c>
      <c r="H84" s="95">
        <v>57.5</v>
      </c>
      <c r="I84" s="94">
        <v>1270000</v>
      </c>
      <c r="J84" s="94">
        <v>120000</v>
      </c>
      <c r="K84" s="160">
        <v>9.5</v>
      </c>
      <c r="L84" s="43"/>
    </row>
    <row r="85" spans="1:12" ht="38.25" x14ac:dyDescent="0.2">
      <c r="A85" s="91" t="s">
        <v>290</v>
      </c>
      <c r="B85" s="97" t="s">
        <v>291</v>
      </c>
      <c r="C85" s="90"/>
      <c r="D85" s="96"/>
      <c r="E85" s="95"/>
      <c r="F85" s="95"/>
      <c r="G85" s="95"/>
      <c r="H85" s="95">
        <f t="shared" si="13"/>
        <v>0</v>
      </c>
      <c r="I85" s="94">
        <f t="shared" ref="I85:J87" si="19">SUM(C85+F85)</f>
        <v>0</v>
      </c>
      <c r="J85" s="94">
        <f t="shared" si="19"/>
        <v>0</v>
      </c>
      <c r="K85" s="96"/>
      <c r="L85" s="43"/>
    </row>
    <row r="86" spans="1:12" ht="76.5" x14ac:dyDescent="0.2">
      <c r="A86" s="91" t="s">
        <v>324</v>
      </c>
      <c r="B86" s="97" t="s">
        <v>325</v>
      </c>
      <c r="C86" s="90"/>
      <c r="D86" s="96"/>
      <c r="E86" s="95"/>
      <c r="F86" s="95"/>
      <c r="G86" s="95"/>
      <c r="H86" s="95">
        <f t="shared" si="13"/>
        <v>0</v>
      </c>
      <c r="I86" s="94">
        <f t="shared" si="19"/>
        <v>0</v>
      </c>
      <c r="J86" s="94">
        <f t="shared" si="19"/>
        <v>0</v>
      </c>
      <c r="K86" s="96"/>
      <c r="L86" s="43"/>
    </row>
    <row r="87" spans="1:12" ht="38.25" x14ac:dyDescent="0.2">
      <c r="A87" s="91" t="s">
        <v>272</v>
      </c>
      <c r="B87" s="97" t="s">
        <v>273</v>
      </c>
      <c r="C87" s="90">
        <v>4454300</v>
      </c>
      <c r="D87" s="96">
        <v>3819024.01</v>
      </c>
      <c r="E87" s="95">
        <f t="shared" si="14"/>
        <v>85.737916395393214</v>
      </c>
      <c r="F87" s="95"/>
      <c r="G87" s="95"/>
      <c r="H87" s="95"/>
      <c r="I87" s="94">
        <f t="shared" si="19"/>
        <v>4454300</v>
      </c>
      <c r="J87" s="94">
        <f t="shared" si="19"/>
        <v>3819024.01</v>
      </c>
      <c r="K87" s="96">
        <f t="shared" ref="K87" si="20">J87/I87*100</f>
        <v>85.737916395393214</v>
      </c>
      <c r="L87" s="43"/>
    </row>
    <row r="88" spans="1:12" ht="38.25" x14ac:dyDescent="0.2">
      <c r="A88" s="91" t="s">
        <v>333</v>
      </c>
      <c r="B88" s="97" t="s">
        <v>291</v>
      </c>
      <c r="C88" s="90">
        <v>1627500</v>
      </c>
      <c r="D88" s="96">
        <v>1310897</v>
      </c>
      <c r="E88" s="95">
        <f t="shared" si="14"/>
        <v>80.546666666666667</v>
      </c>
      <c r="F88" s="95"/>
      <c r="G88" s="95"/>
      <c r="H88" s="95"/>
      <c r="I88" s="94"/>
      <c r="J88" s="94"/>
      <c r="K88" s="96"/>
      <c r="L88" s="43"/>
    </row>
    <row r="89" spans="1:12" ht="25.5" x14ac:dyDescent="0.2">
      <c r="A89" s="91" t="s">
        <v>225</v>
      </c>
      <c r="B89" s="97" t="s">
        <v>36</v>
      </c>
      <c r="C89" s="90">
        <v>3008300</v>
      </c>
      <c r="D89" s="96">
        <v>1398161.69</v>
      </c>
      <c r="E89" s="95">
        <f t="shared" si="14"/>
        <v>46.476803842701855</v>
      </c>
      <c r="F89" s="95"/>
      <c r="G89" s="95"/>
      <c r="H89" s="95">
        <f>IF(F89=0,0,G89/F89*100)</f>
        <v>0</v>
      </c>
      <c r="I89" s="94">
        <f t="shared" ref="I89:I97" si="21">SUM(C89+F89)</f>
        <v>3008300</v>
      </c>
      <c r="J89" s="94">
        <f t="shared" ref="J89:J97" si="22">SUM(D89+G89)</f>
        <v>1398161.69</v>
      </c>
      <c r="K89" s="96">
        <f t="shared" ref="K89:K90" si="23">J89/I89*100</f>
        <v>46.476803842701855</v>
      </c>
      <c r="L89" s="43"/>
    </row>
    <row r="90" spans="1:12" ht="15.75" x14ac:dyDescent="0.2">
      <c r="A90" s="91" t="s">
        <v>298</v>
      </c>
      <c r="B90" s="97" t="s">
        <v>299</v>
      </c>
      <c r="C90" s="90">
        <v>300000</v>
      </c>
      <c r="D90" s="96">
        <v>206263</v>
      </c>
      <c r="E90" s="95">
        <f t="shared" si="14"/>
        <v>68.754333333333335</v>
      </c>
      <c r="F90" s="95"/>
      <c r="G90" s="95"/>
      <c r="H90" s="95"/>
      <c r="I90" s="94">
        <f t="shared" si="21"/>
        <v>300000</v>
      </c>
      <c r="J90" s="94">
        <f t="shared" si="22"/>
        <v>206263</v>
      </c>
      <c r="K90" s="96">
        <f t="shared" si="23"/>
        <v>68.754333333333335</v>
      </c>
      <c r="L90" s="43"/>
    </row>
    <row r="91" spans="1:12" ht="15.75" x14ac:dyDescent="0.2">
      <c r="A91" s="91" t="s">
        <v>224</v>
      </c>
      <c r="B91" s="97" t="s">
        <v>27</v>
      </c>
      <c r="C91" s="90"/>
      <c r="D91" s="96"/>
      <c r="E91" s="95">
        <f t="shared" si="14"/>
        <v>0</v>
      </c>
      <c r="F91" s="95"/>
      <c r="G91" s="95"/>
      <c r="H91" s="95">
        <f t="shared" si="13"/>
        <v>0</v>
      </c>
      <c r="I91" s="94">
        <f t="shared" si="21"/>
        <v>0</v>
      </c>
      <c r="J91" s="94">
        <f t="shared" si="22"/>
        <v>0</v>
      </c>
      <c r="K91" s="96"/>
      <c r="L91" s="43"/>
    </row>
    <row r="92" spans="1:12" ht="15.75" x14ac:dyDescent="0.2">
      <c r="A92" s="91" t="s">
        <v>274</v>
      </c>
      <c r="B92" s="97" t="s">
        <v>58</v>
      </c>
      <c r="C92" s="90">
        <v>150000</v>
      </c>
      <c r="D92" s="96">
        <v>150000</v>
      </c>
      <c r="E92" s="95">
        <f t="shared" si="14"/>
        <v>100</v>
      </c>
      <c r="F92" s="95"/>
      <c r="G92" s="95"/>
      <c r="H92" s="95"/>
      <c r="I92" s="94">
        <f t="shared" si="21"/>
        <v>150000</v>
      </c>
      <c r="J92" s="94">
        <f t="shared" si="22"/>
        <v>150000</v>
      </c>
      <c r="K92" s="96">
        <v>100</v>
      </c>
      <c r="L92" s="43"/>
    </row>
    <row r="93" spans="1:12" ht="15.75" x14ac:dyDescent="0.2">
      <c r="A93" s="221" t="s">
        <v>159</v>
      </c>
      <c r="B93" s="222" t="s">
        <v>160</v>
      </c>
      <c r="C93" s="218">
        <f>C94</f>
        <v>1222930</v>
      </c>
      <c r="D93" s="218">
        <f>D94</f>
        <v>466982.14</v>
      </c>
      <c r="E93" s="218">
        <f t="shared" si="3"/>
        <v>38.185516750754338</v>
      </c>
      <c r="F93" s="218">
        <f>F94</f>
        <v>0</v>
      </c>
      <c r="G93" s="218">
        <f>G94</f>
        <v>0</v>
      </c>
      <c r="H93" s="219">
        <f t="shared" si="13"/>
        <v>0</v>
      </c>
      <c r="I93" s="218">
        <f t="shared" si="21"/>
        <v>1222930</v>
      </c>
      <c r="J93" s="218">
        <f t="shared" si="22"/>
        <v>466982.14</v>
      </c>
      <c r="K93" s="223">
        <f t="shared" si="4"/>
        <v>38.185516750754338</v>
      </c>
      <c r="L93" s="44"/>
    </row>
    <row r="94" spans="1:12" ht="15.75" x14ac:dyDescent="0.2">
      <c r="A94" s="92" t="s">
        <v>17</v>
      </c>
      <c r="B94" s="93" t="s">
        <v>161</v>
      </c>
      <c r="C94" s="94">
        <f>SUM(C95:C97)</f>
        <v>1222930</v>
      </c>
      <c r="D94" s="94">
        <f>SUM(D95:D97)</f>
        <v>466982.14</v>
      </c>
      <c r="E94" s="94">
        <f t="shared" si="3"/>
        <v>38.185516750754338</v>
      </c>
      <c r="F94" s="94">
        <f>SUM(F95:F95)</f>
        <v>0</v>
      </c>
      <c r="G94" s="94">
        <f>SUM(G95:G95)</f>
        <v>0</v>
      </c>
      <c r="H94" s="95">
        <f t="shared" si="13"/>
        <v>0</v>
      </c>
      <c r="I94" s="94">
        <f t="shared" si="21"/>
        <v>1222930</v>
      </c>
      <c r="J94" s="94">
        <f t="shared" si="22"/>
        <v>466982.14</v>
      </c>
      <c r="K94" s="106">
        <f t="shared" si="4"/>
        <v>38.185516750754338</v>
      </c>
      <c r="L94" s="44"/>
    </row>
    <row r="95" spans="1:12" ht="25.5" x14ac:dyDescent="0.2">
      <c r="A95" s="91" t="s">
        <v>162</v>
      </c>
      <c r="B95" s="97" t="s">
        <v>163</v>
      </c>
      <c r="C95" s="90">
        <v>1122930</v>
      </c>
      <c r="D95" s="95">
        <v>466982.14</v>
      </c>
      <c r="E95" s="95">
        <f t="shared" si="3"/>
        <v>41.586041872601143</v>
      </c>
      <c r="F95" s="95"/>
      <c r="G95" s="101"/>
      <c r="H95" s="95">
        <f t="shared" si="13"/>
        <v>0</v>
      </c>
      <c r="I95" s="94">
        <f t="shared" si="21"/>
        <v>1122930</v>
      </c>
      <c r="J95" s="94">
        <f t="shared" si="22"/>
        <v>466982.14</v>
      </c>
      <c r="K95" s="96">
        <f t="shared" si="4"/>
        <v>41.586041872601143</v>
      </c>
      <c r="L95" s="43"/>
    </row>
    <row r="96" spans="1:12" ht="15.75" x14ac:dyDescent="0.2">
      <c r="A96" s="91" t="s">
        <v>2</v>
      </c>
      <c r="B96" s="97" t="s">
        <v>3</v>
      </c>
      <c r="C96" s="90">
        <v>100000</v>
      </c>
      <c r="D96" s="95"/>
      <c r="E96" s="95">
        <f t="shared" si="3"/>
        <v>0</v>
      </c>
      <c r="F96" s="95"/>
      <c r="G96" s="103"/>
      <c r="H96" s="95">
        <f t="shared" si="13"/>
        <v>0</v>
      </c>
      <c r="I96" s="94">
        <f t="shared" si="21"/>
        <v>100000</v>
      </c>
      <c r="J96" s="94">
        <f t="shared" si="22"/>
        <v>0</v>
      </c>
      <c r="K96" s="96">
        <f t="shared" si="4"/>
        <v>0</v>
      </c>
      <c r="L96" s="43"/>
    </row>
    <row r="97" spans="1:12" ht="15.75" x14ac:dyDescent="0.2">
      <c r="A97" s="91"/>
      <c r="B97" s="97"/>
      <c r="C97" s="90"/>
      <c r="D97" s="95"/>
      <c r="E97" s="95">
        <f t="shared" si="3"/>
        <v>0</v>
      </c>
      <c r="F97" s="95"/>
      <c r="G97" s="103"/>
      <c r="H97" s="95">
        <f t="shared" si="13"/>
        <v>0</v>
      </c>
      <c r="I97" s="94">
        <f t="shared" si="21"/>
        <v>0</v>
      </c>
      <c r="J97" s="94">
        <f t="shared" si="22"/>
        <v>0</v>
      </c>
      <c r="K97" s="96">
        <f t="shared" si="4"/>
        <v>0</v>
      </c>
      <c r="L97" s="43"/>
    </row>
    <row r="98" spans="1:12" ht="15.75" x14ac:dyDescent="0.2">
      <c r="A98" s="119"/>
      <c r="B98" s="121" t="s">
        <v>39</v>
      </c>
      <c r="C98" s="120">
        <f>C10+C93+C65</f>
        <v>138759783.17000002</v>
      </c>
      <c r="D98" s="120">
        <f>D10+D93+D65</f>
        <v>89186692.829999983</v>
      </c>
      <c r="E98" s="120">
        <f>IF(C98=0,0,D98/C98*100)</f>
        <v>64.274165606567635</v>
      </c>
      <c r="F98" s="120">
        <f>F10+F93+F65</f>
        <v>13636819.829999998</v>
      </c>
      <c r="G98" s="120">
        <f>G10+G93+G65</f>
        <v>4633216.01</v>
      </c>
      <c r="H98" s="120">
        <f t="shared" ref="H98" si="24">IF(F98=0,0,G98/F98*100)</f>
        <v>33.975780774101494</v>
      </c>
      <c r="I98" s="120">
        <f>SUM(C98+F98)</f>
        <v>152396603</v>
      </c>
      <c r="J98" s="120">
        <f>SUM(D98+G98)</f>
        <v>93819908.839999989</v>
      </c>
      <c r="K98" s="122">
        <f t="shared" si="4"/>
        <v>61.562992214465559</v>
      </c>
      <c r="L98" s="44"/>
    </row>
    <row r="100" spans="1:12" ht="1.9" customHeight="1" x14ac:dyDescent="0.2">
      <c r="I100" s="11"/>
      <c r="J100" s="11"/>
    </row>
    <row r="103" spans="1:12" ht="15.75" x14ac:dyDescent="0.25">
      <c r="B103" s="74" t="s">
        <v>260</v>
      </c>
      <c r="C103" s="75"/>
      <c r="D103" s="182"/>
      <c r="E103" s="182"/>
      <c r="F103"/>
      <c r="G103" s="76" t="s">
        <v>261</v>
      </c>
    </row>
  </sheetData>
  <mergeCells count="19">
    <mergeCell ref="D103:E103"/>
    <mergeCell ref="A4:K4"/>
    <mergeCell ref="A5:K5"/>
    <mergeCell ref="A7:A9"/>
    <mergeCell ref="B7:B9"/>
    <mergeCell ref="C7:E7"/>
    <mergeCell ref="I7:K7"/>
    <mergeCell ref="C8:C9"/>
    <mergeCell ref="D8:D9"/>
    <mergeCell ref="E8:E9"/>
    <mergeCell ref="I8:I9"/>
    <mergeCell ref="J8:J9"/>
    <mergeCell ref="K8:K9"/>
    <mergeCell ref="F7:H7"/>
    <mergeCell ref="F8:F9"/>
    <mergeCell ref="G8:G9"/>
    <mergeCell ref="H8:H9"/>
    <mergeCell ref="I1:J1"/>
    <mergeCell ref="I2:J2"/>
  </mergeCells>
  <phoneticPr fontId="0" type="noConversion"/>
  <pageMargins left="0.19685039370078741" right="0.23622047244094491" top="0.78740157480314965" bottom="0.43307086614173229" header="0" footer="0"/>
  <pageSetup paperSize="9" scale="65" orientation="landscape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K21"/>
  <sheetViews>
    <sheetView showZeros="0" workbookViewId="0">
      <pane xSplit="2" ySplit="9" topLeftCell="C10" activePane="bottomRight" state="frozen"/>
      <selection activeCell="F9" sqref="F9"/>
      <selection pane="topRight" activeCell="F9" sqref="F9"/>
      <selection pane="bottomLeft" activeCell="F9" sqref="F9"/>
      <selection pane="bottomRight" activeCell="D13" sqref="D13"/>
    </sheetView>
  </sheetViews>
  <sheetFormatPr defaultColWidth="11.140625" defaultRowHeight="12.75" x14ac:dyDescent="0.2"/>
  <cols>
    <col min="1" max="1" width="8.85546875" style="12" customWidth="1"/>
    <col min="2" max="2" width="36.140625" style="17" customWidth="1"/>
    <col min="3" max="3" width="14.85546875" style="12" customWidth="1"/>
    <col min="4" max="4" width="13.85546875" style="12" customWidth="1"/>
    <col min="5" max="5" width="11.140625" style="12" customWidth="1"/>
    <col min="6" max="6" width="14.42578125" style="12" customWidth="1"/>
    <col min="7" max="7" width="14.28515625" style="12" customWidth="1"/>
    <col min="8" max="8" width="11.140625" style="12" customWidth="1"/>
    <col min="9" max="9" width="15.140625" style="12" customWidth="1"/>
    <col min="10" max="10" width="18.28515625" style="12" customWidth="1"/>
    <col min="11" max="11" width="11.140625" style="12"/>
    <col min="12" max="12" width="14.140625" style="12" bestFit="1" customWidth="1"/>
    <col min="13" max="16384" width="11.140625" style="12"/>
  </cols>
  <sheetData>
    <row r="1" spans="1:11" ht="45" customHeight="1" x14ac:dyDescent="0.2">
      <c r="I1" s="180" t="s">
        <v>258</v>
      </c>
      <c r="J1" s="180"/>
    </row>
    <row r="2" spans="1:11" ht="13.5" customHeight="1" x14ac:dyDescent="0.25">
      <c r="I2" s="181" t="s">
        <v>232</v>
      </c>
      <c r="J2" s="181"/>
    </row>
    <row r="4" spans="1:11" ht="15.75" x14ac:dyDescent="0.25">
      <c r="A4" s="199" t="s">
        <v>169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</row>
    <row r="5" spans="1:11" ht="15.75" x14ac:dyDescent="0.25">
      <c r="A5" s="199" t="s">
        <v>374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</row>
    <row r="6" spans="1:11" x14ac:dyDescent="0.2">
      <c r="A6" s="13"/>
      <c r="B6" s="13"/>
      <c r="C6" s="13"/>
      <c r="D6" s="13"/>
      <c r="E6" s="13"/>
      <c r="F6" s="13"/>
      <c r="G6" s="13"/>
      <c r="H6" s="13"/>
      <c r="I6" s="14" t="s">
        <v>5</v>
      </c>
      <c r="J6" s="13"/>
      <c r="K6" s="13"/>
    </row>
    <row r="7" spans="1:11" x14ac:dyDescent="0.2">
      <c r="A7" s="200" t="s">
        <v>40</v>
      </c>
      <c r="B7" s="201" t="s">
        <v>41</v>
      </c>
      <c r="C7" s="202" t="s">
        <v>62</v>
      </c>
      <c r="D7" s="202"/>
      <c r="E7" s="202"/>
      <c r="F7" s="202" t="s">
        <v>42</v>
      </c>
      <c r="G7" s="202"/>
      <c r="H7" s="202"/>
      <c r="I7" s="202" t="s">
        <v>64</v>
      </c>
      <c r="J7" s="202"/>
      <c r="K7" s="202"/>
    </row>
    <row r="8" spans="1:11" ht="12.95" customHeight="1" x14ac:dyDescent="0.2">
      <c r="A8" s="200"/>
      <c r="B8" s="201"/>
      <c r="C8" s="183" t="s">
        <v>354</v>
      </c>
      <c r="D8" s="183" t="s">
        <v>65</v>
      </c>
      <c r="E8" s="183" t="s">
        <v>66</v>
      </c>
      <c r="F8" s="183" t="s">
        <v>354</v>
      </c>
      <c r="G8" s="183" t="s">
        <v>65</v>
      </c>
      <c r="H8" s="183" t="s">
        <v>67</v>
      </c>
      <c r="I8" s="183" t="s">
        <v>354</v>
      </c>
      <c r="J8" s="183" t="s">
        <v>65</v>
      </c>
      <c r="K8" s="183" t="s">
        <v>67</v>
      </c>
    </row>
    <row r="9" spans="1:11" ht="42.95" customHeight="1" x14ac:dyDescent="0.2">
      <c r="A9" s="200"/>
      <c r="B9" s="201"/>
      <c r="C9" s="183"/>
      <c r="D9" s="183"/>
      <c r="E9" s="183"/>
      <c r="F9" s="183"/>
      <c r="G9" s="183"/>
      <c r="H9" s="183"/>
      <c r="I9" s="183"/>
      <c r="J9" s="183"/>
      <c r="K9" s="183"/>
    </row>
    <row r="10" spans="1:11" s="15" customFormat="1" ht="22.9" customHeight="1" x14ac:dyDescent="0.2">
      <c r="A10" s="224" t="s">
        <v>46</v>
      </c>
      <c r="B10" s="225" t="s">
        <v>170</v>
      </c>
      <c r="C10" s="226">
        <f>C11</f>
        <v>50000</v>
      </c>
      <c r="D10" s="226">
        <f>D11</f>
        <v>0</v>
      </c>
      <c r="E10" s="227">
        <f>IF(C10=0,0,D10/C10*100)</f>
        <v>0</v>
      </c>
      <c r="F10" s="226">
        <v>0</v>
      </c>
      <c r="G10" s="226">
        <f>G11</f>
        <v>0</v>
      </c>
      <c r="H10" s="227">
        <f>IF(F10=0,0,G10/F10*100)</f>
        <v>0</v>
      </c>
      <c r="I10" s="228">
        <v>50000</v>
      </c>
      <c r="J10" s="228">
        <f>J11</f>
        <v>0</v>
      </c>
      <c r="K10" s="227">
        <f>IF(I10=0,0,J10/I10*100)</f>
        <v>0</v>
      </c>
    </row>
    <row r="11" spans="1:11" ht="47.25" x14ac:dyDescent="0.2">
      <c r="A11" s="229" t="s">
        <v>246</v>
      </c>
      <c r="B11" s="230" t="s">
        <v>7</v>
      </c>
      <c r="C11" s="231">
        <v>50000</v>
      </c>
      <c r="D11" s="231"/>
      <c r="E11" s="232">
        <f>IF(C11=0,0,D11/C11*100)</f>
        <v>0</v>
      </c>
      <c r="F11" s="233">
        <v>50000</v>
      </c>
      <c r="G11" s="233"/>
      <c r="H11" s="232">
        <f>IF(F11=0,0,G11/F11*100)</f>
        <v>0</v>
      </c>
      <c r="I11" s="234">
        <f>C11+F11</f>
        <v>100000</v>
      </c>
      <c r="J11" s="234">
        <f>D11+G11</f>
        <v>0</v>
      </c>
      <c r="K11" s="232">
        <f>IF(I11=0,0,J11/I11*100)</f>
        <v>0</v>
      </c>
    </row>
    <row r="12" spans="1:11" ht="15.75" x14ac:dyDescent="0.2">
      <c r="A12" s="45"/>
      <c r="B12" s="20" t="s">
        <v>35</v>
      </c>
      <c r="C12" s="23">
        <v>50000</v>
      </c>
      <c r="D12" s="23"/>
      <c r="E12" s="21"/>
      <c r="F12" s="163">
        <v>50000</v>
      </c>
      <c r="G12" s="163"/>
      <c r="H12" s="21"/>
      <c r="I12" s="22"/>
      <c r="J12" s="22"/>
      <c r="K12" s="21"/>
    </row>
    <row r="13" spans="1:11" ht="47.25" x14ac:dyDescent="0.2">
      <c r="A13" s="229" t="s">
        <v>351</v>
      </c>
      <c r="B13" s="230" t="s">
        <v>352</v>
      </c>
      <c r="C13" s="231"/>
      <c r="D13" s="231"/>
      <c r="E13" s="232"/>
      <c r="F13" s="235">
        <v>-50000</v>
      </c>
      <c r="G13" s="235"/>
      <c r="H13" s="232"/>
      <c r="I13" s="234">
        <v>-50000</v>
      </c>
      <c r="J13" s="234"/>
      <c r="K13" s="232"/>
    </row>
    <row r="14" spans="1:11" ht="31.5" x14ac:dyDescent="0.2">
      <c r="A14" s="45"/>
      <c r="B14" s="20" t="s">
        <v>353</v>
      </c>
      <c r="C14" s="23"/>
      <c r="D14" s="23"/>
      <c r="E14" s="21"/>
      <c r="F14" s="163">
        <v>-50000</v>
      </c>
      <c r="G14" s="163"/>
      <c r="H14" s="21"/>
      <c r="I14" s="22">
        <v>-50000</v>
      </c>
      <c r="J14" s="22"/>
      <c r="K14" s="21"/>
    </row>
    <row r="15" spans="1:11" ht="25.15" customHeight="1" x14ac:dyDescent="0.2">
      <c r="A15" s="236"/>
      <c r="B15" s="237" t="s">
        <v>8</v>
      </c>
      <c r="C15" s="238">
        <f>C10</f>
        <v>50000</v>
      </c>
      <c r="D15" s="238">
        <f>D10</f>
        <v>0</v>
      </c>
      <c r="E15" s="239">
        <f>IF(C15=0,0,D15/C15*100)</f>
        <v>0</v>
      </c>
      <c r="F15" s="238">
        <f>F10</f>
        <v>0</v>
      </c>
      <c r="G15" s="238">
        <f>G10</f>
        <v>0</v>
      </c>
      <c r="H15" s="164"/>
      <c r="I15" s="238">
        <v>50000</v>
      </c>
      <c r="J15" s="238">
        <f>J10</f>
        <v>0</v>
      </c>
      <c r="K15" s="239">
        <f>IF(I15=0,0,J15/I15*100)</f>
        <v>0</v>
      </c>
    </row>
    <row r="16" spans="1:11" ht="25.15" customHeight="1" x14ac:dyDescent="0.2">
      <c r="A16" s="16"/>
    </row>
    <row r="17" spans="2:10" x14ac:dyDescent="0.2">
      <c r="C17" s="18"/>
      <c r="J17" s="18"/>
    </row>
    <row r="18" spans="2:10" x14ac:dyDescent="0.2">
      <c r="D18" s="19"/>
      <c r="F18" s="18"/>
    </row>
    <row r="19" spans="2:10" x14ac:dyDescent="0.2">
      <c r="J19" s="18"/>
    </row>
    <row r="21" spans="2:10" ht="15.75" x14ac:dyDescent="0.25">
      <c r="B21" s="74" t="s">
        <v>260</v>
      </c>
      <c r="C21" s="75"/>
      <c r="D21" s="77"/>
      <c r="E21" s="77"/>
      <c r="F21"/>
      <c r="G21"/>
      <c r="H21" s="76" t="s">
        <v>261</v>
      </c>
    </row>
  </sheetData>
  <mergeCells count="18">
    <mergeCell ref="J8:J9"/>
    <mergeCell ref="K8:K9"/>
    <mergeCell ref="E8:E9"/>
    <mergeCell ref="F8:F9"/>
    <mergeCell ref="G8:G9"/>
    <mergeCell ref="H8:H9"/>
    <mergeCell ref="I1:J1"/>
    <mergeCell ref="I2:J2"/>
    <mergeCell ref="A4:K4"/>
    <mergeCell ref="A7:A9"/>
    <mergeCell ref="B7:B9"/>
    <mergeCell ref="C7:E7"/>
    <mergeCell ref="F7:H7"/>
    <mergeCell ref="I7:K7"/>
    <mergeCell ref="C8:C9"/>
    <mergeCell ref="D8:D9"/>
    <mergeCell ref="I8:I9"/>
    <mergeCell ref="A5:K5"/>
  </mergeCells>
  <phoneticPr fontId="0" type="noConversion"/>
  <pageMargins left="0.19685039370078741" right="0.19685039370078741" top="0.78740157480314965" bottom="0.23622047244094491" header="0" footer="0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K25"/>
  <sheetViews>
    <sheetView showZeros="0" zoomScaleNormal="100" workbookViewId="0">
      <pane xSplit="1" ySplit="9" topLeftCell="B10" activePane="bottomRight" state="frozen"/>
      <selection activeCell="F9" sqref="F9"/>
      <selection pane="topRight" activeCell="F9" sqref="F9"/>
      <selection pane="bottomLeft" activeCell="F9" sqref="F9"/>
      <selection pane="bottomRight" activeCell="A19" sqref="A19"/>
    </sheetView>
  </sheetViews>
  <sheetFormatPr defaultColWidth="10.140625" defaultRowHeight="12.75" x14ac:dyDescent="0.2"/>
  <cols>
    <col min="1" max="1" width="29.7109375" style="13" customWidth="1"/>
    <col min="2" max="2" width="17.85546875" style="13" customWidth="1"/>
    <col min="3" max="4" width="17.42578125" style="13" customWidth="1"/>
    <col min="5" max="5" width="15.28515625" style="13" customWidth="1"/>
    <col min="6" max="6" width="15.42578125" style="13" customWidth="1"/>
    <col min="7" max="7" width="20.28515625" style="13" customWidth="1"/>
    <col min="8" max="8" width="16.140625" style="13" customWidth="1"/>
    <col min="9" max="9" width="10.140625" style="13"/>
    <col min="10" max="10" width="14.85546875" style="13" bestFit="1" customWidth="1"/>
    <col min="11" max="11" width="13.42578125" style="13" bestFit="1" customWidth="1"/>
    <col min="12" max="16384" width="10.140625" style="13"/>
  </cols>
  <sheetData>
    <row r="1" spans="1:11" ht="44.25" customHeight="1" x14ac:dyDescent="0.2">
      <c r="F1" s="180" t="s">
        <v>259</v>
      </c>
      <c r="G1" s="180"/>
    </row>
    <row r="2" spans="1:11" ht="15.75" x14ac:dyDescent="0.25">
      <c r="F2" s="181" t="s">
        <v>237</v>
      </c>
      <c r="G2" s="181"/>
    </row>
    <row r="4" spans="1:11" ht="12.75" customHeight="1" x14ac:dyDescent="0.25">
      <c r="A4" s="199" t="s">
        <v>172</v>
      </c>
      <c r="B4" s="199"/>
      <c r="C4" s="199"/>
      <c r="D4" s="199"/>
      <c r="E4" s="199"/>
      <c r="F4" s="199"/>
      <c r="G4" s="199"/>
    </row>
    <row r="5" spans="1:11" ht="12.75" customHeight="1" x14ac:dyDescent="0.2">
      <c r="A5" s="203" t="s">
        <v>374</v>
      </c>
      <c r="B5" s="203"/>
      <c r="C5" s="203"/>
      <c r="D5" s="203"/>
      <c r="E5" s="203"/>
      <c r="F5" s="203"/>
      <c r="G5" s="203"/>
    </row>
    <row r="6" spans="1:11" x14ac:dyDescent="0.2">
      <c r="G6" s="14" t="s">
        <v>5</v>
      </c>
    </row>
    <row r="7" spans="1:11" x14ac:dyDescent="0.2">
      <c r="A7" s="205" t="s">
        <v>9</v>
      </c>
      <c r="B7" s="204" t="s">
        <v>62</v>
      </c>
      <c r="C7" s="204"/>
      <c r="D7" s="204" t="s">
        <v>42</v>
      </c>
      <c r="E7" s="204"/>
      <c r="F7" s="204" t="s">
        <v>64</v>
      </c>
      <c r="G7" s="204"/>
    </row>
    <row r="8" spans="1:11" ht="15" customHeight="1" x14ac:dyDescent="0.2">
      <c r="A8" s="205"/>
      <c r="B8" s="207" t="s">
        <v>354</v>
      </c>
      <c r="C8" s="207" t="s">
        <v>65</v>
      </c>
      <c r="D8" s="207" t="s">
        <v>376</v>
      </c>
      <c r="E8" s="206" t="s">
        <v>65</v>
      </c>
      <c r="F8" s="206" t="s">
        <v>354</v>
      </c>
      <c r="G8" s="206" t="s">
        <v>65</v>
      </c>
    </row>
    <row r="9" spans="1:11" ht="35.1" customHeight="1" x14ac:dyDescent="0.2">
      <c r="A9" s="205"/>
      <c r="B9" s="207"/>
      <c r="C9" s="207"/>
      <c r="D9" s="207"/>
      <c r="E9" s="206"/>
      <c r="F9" s="206"/>
      <c r="G9" s="206"/>
    </row>
    <row r="10" spans="1:11" ht="15.75" x14ac:dyDescent="0.2">
      <c r="A10" s="237" t="s">
        <v>10</v>
      </c>
      <c r="B10" s="240">
        <v>2037566.83</v>
      </c>
      <c r="C10" s="240"/>
      <c r="D10" s="240">
        <v>-8328551.1299999999</v>
      </c>
      <c r="E10" s="240"/>
      <c r="F10" s="240">
        <f>B10+D10</f>
        <v>-6290984.2999999998</v>
      </c>
      <c r="G10" s="240">
        <f>C10+E10</f>
        <v>0</v>
      </c>
      <c r="H10" s="24"/>
      <c r="J10" s="24"/>
    </row>
    <row r="11" spans="1:11" ht="31.5" hidden="1" x14ac:dyDescent="0.2">
      <c r="A11" s="40" t="s">
        <v>37</v>
      </c>
      <c r="B11" s="41">
        <f t="shared" ref="B11:G11" si="0">-B12</f>
        <v>0</v>
      </c>
      <c r="C11" s="41">
        <f t="shared" si="0"/>
        <v>0</v>
      </c>
      <c r="D11" s="41">
        <f t="shared" si="0"/>
        <v>0</v>
      </c>
      <c r="E11" s="41">
        <f t="shared" si="0"/>
        <v>0</v>
      </c>
      <c r="F11" s="27">
        <f t="shared" ref="F11:F20" si="1">B11+D11</f>
        <v>0</v>
      </c>
      <c r="G11" s="41">
        <f t="shared" si="0"/>
        <v>0</v>
      </c>
      <c r="H11" s="24"/>
      <c r="J11" s="24"/>
    </row>
    <row r="12" spans="1:11" ht="15.75" hidden="1" x14ac:dyDescent="0.2">
      <c r="A12" s="42" t="s">
        <v>38</v>
      </c>
      <c r="B12" s="38"/>
      <c r="C12" s="38"/>
      <c r="D12" s="27"/>
      <c r="E12" s="27"/>
      <c r="F12" s="27">
        <f t="shared" si="1"/>
        <v>0</v>
      </c>
      <c r="G12" s="29"/>
      <c r="H12" s="24"/>
      <c r="J12" s="24"/>
    </row>
    <row r="13" spans="1:11" s="25" customFormat="1" ht="31.5" x14ac:dyDescent="0.2">
      <c r="A13" s="241" t="s">
        <v>11</v>
      </c>
      <c r="B13" s="242">
        <f>B16+B14+B15</f>
        <v>-2037566.83</v>
      </c>
      <c r="C13" s="242">
        <f>C16+C20+C14+C15</f>
        <v>0</v>
      </c>
      <c r="D13" s="242">
        <f>D16+D20+D14</f>
        <v>8328551.1299999999</v>
      </c>
      <c r="E13" s="242"/>
      <c r="F13" s="243">
        <f t="shared" si="1"/>
        <v>6290984.2999999998</v>
      </c>
      <c r="G13" s="242">
        <f>G16+G20+G14+G15</f>
        <v>0</v>
      </c>
      <c r="J13" s="24"/>
      <c r="K13" s="32"/>
    </row>
    <row r="14" spans="1:11" s="25" customFormat="1" ht="48" customHeight="1" x14ac:dyDescent="0.2">
      <c r="A14" s="28" t="s">
        <v>379</v>
      </c>
      <c r="B14" s="38"/>
      <c r="C14" s="38"/>
      <c r="D14" s="38">
        <v>74935.13</v>
      </c>
      <c r="E14" s="38"/>
      <c r="F14" s="27">
        <f t="shared" si="1"/>
        <v>74935.13</v>
      </c>
      <c r="G14" s="29"/>
    </row>
    <row r="15" spans="1:11" s="25" customFormat="1" ht="25.15" customHeight="1" x14ac:dyDescent="0.2">
      <c r="A15" s="28" t="s">
        <v>13</v>
      </c>
      <c r="B15" s="38"/>
      <c r="C15" s="38"/>
      <c r="D15" s="38">
        <v>74935.13</v>
      </c>
      <c r="E15" s="38"/>
      <c r="F15" s="27">
        <f t="shared" si="1"/>
        <v>74935.13</v>
      </c>
      <c r="G15" s="29"/>
    </row>
    <row r="16" spans="1:11" s="25" customFormat="1" ht="31.5" x14ac:dyDescent="0.2">
      <c r="A16" s="241" t="s">
        <v>12</v>
      </c>
      <c r="B16" s="242">
        <f>B17-B18+B19+B20</f>
        <v>-2037566.83</v>
      </c>
      <c r="C16" s="242">
        <f>C17-C18+C19</f>
        <v>0</v>
      </c>
      <c r="D16" s="242">
        <f>D17-D18+D19</f>
        <v>8259050.46</v>
      </c>
      <c r="E16" s="242"/>
      <c r="F16" s="243">
        <f>B16+D16</f>
        <v>6221483.6299999999</v>
      </c>
      <c r="G16" s="243">
        <f>C16+E16</f>
        <v>0</v>
      </c>
    </row>
    <row r="17" spans="1:8" ht="15.6" customHeight="1" x14ac:dyDescent="0.2">
      <c r="A17" s="30" t="s">
        <v>13</v>
      </c>
      <c r="B17" s="46">
        <v>5481733.1699999999</v>
      </c>
      <c r="C17" s="47"/>
      <c r="D17" s="46">
        <v>821087.72</v>
      </c>
      <c r="E17" s="47"/>
      <c r="F17" s="27"/>
      <c r="G17" s="27">
        <f>C17+E17</f>
        <v>0</v>
      </c>
    </row>
    <row r="18" spans="1:8" ht="15.75" x14ac:dyDescent="0.2">
      <c r="A18" s="31" t="s">
        <v>14</v>
      </c>
      <c r="B18" s="46">
        <v>5000</v>
      </c>
      <c r="C18" s="47"/>
      <c r="D18" s="46">
        <v>76337.259999999995</v>
      </c>
      <c r="E18" s="47"/>
      <c r="F18" s="27">
        <f t="shared" si="1"/>
        <v>81337.259999999995</v>
      </c>
      <c r="G18" s="27"/>
    </row>
    <row r="19" spans="1:8" ht="63" x14ac:dyDescent="0.2">
      <c r="A19" s="31" t="s">
        <v>15</v>
      </c>
      <c r="B19" s="38">
        <v>-7514300</v>
      </c>
      <c r="C19" s="89">
        <v>0</v>
      </c>
      <c r="D19" s="89">
        <v>7514300</v>
      </c>
      <c r="E19" s="89">
        <v>0</v>
      </c>
      <c r="F19" s="27">
        <f t="shared" si="1"/>
        <v>0</v>
      </c>
      <c r="G19" s="29"/>
    </row>
    <row r="20" spans="1:8" ht="15.75" x14ac:dyDescent="0.25">
      <c r="A20" s="31" t="s">
        <v>16</v>
      </c>
      <c r="B20" s="39"/>
      <c r="C20" s="48"/>
      <c r="D20" s="39">
        <v>-5434.46</v>
      </c>
      <c r="E20" s="38"/>
      <c r="F20" s="27">
        <f t="shared" si="1"/>
        <v>-5434.46</v>
      </c>
      <c r="G20" s="29">
        <f>C20+E20</f>
        <v>0</v>
      </c>
    </row>
    <row r="21" spans="1:8" x14ac:dyDescent="0.2">
      <c r="B21" s="24"/>
      <c r="C21" s="24"/>
      <c r="D21" s="26"/>
      <c r="E21" s="24"/>
      <c r="F21" s="24"/>
      <c r="G21" s="24"/>
    </row>
    <row r="23" spans="1:8" x14ac:dyDescent="0.2">
      <c r="D23" s="24"/>
    </row>
    <row r="25" spans="1:8" ht="15.75" x14ac:dyDescent="0.25">
      <c r="A25" s="74" t="s">
        <v>260</v>
      </c>
      <c r="B25" s="75"/>
      <c r="C25" s="77"/>
      <c r="D25" s="77"/>
      <c r="E25"/>
      <c r="F25"/>
      <c r="G25" s="76" t="s">
        <v>261</v>
      </c>
      <c r="H25" s="12"/>
    </row>
  </sheetData>
  <mergeCells count="14">
    <mergeCell ref="F1:G1"/>
    <mergeCell ref="F2:G2"/>
    <mergeCell ref="A4:G4"/>
    <mergeCell ref="A5:G5"/>
    <mergeCell ref="B7:C7"/>
    <mergeCell ref="D7:E7"/>
    <mergeCell ref="A7:A9"/>
    <mergeCell ref="F8:F9"/>
    <mergeCell ref="G8:G9"/>
    <mergeCell ref="B8:B9"/>
    <mergeCell ref="F7:G7"/>
    <mergeCell ref="C8:C9"/>
    <mergeCell ref="E8:E9"/>
    <mergeCell ref="D8:D9"/>
  </mergeCells>
  <phoneticPr fontId="48" type="noConversion"/>
  <pageMargins left="0.62992125984251968" right="3.937007874015748E-2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50F7-7CFA-451B-AC8C-5C6510D317CA}">
  <dimension ref="A1:H52"/>
  <sheetViews>
    <sheetView tabSelected="1" topLeftCell="A41" workbookViewId="0">
      <selection activeCell="B51" sqref="B51"/>
    </sheetView>
  </sheetViews>
  <sheetFormatPr defaultRowHeight="12.75" x14ac:dyDescent="0.2"/>
  <cols>
    <col min="2" max="2" width="46.5703125" customWidth="1"/>
    <col min="3" max="4" width="14.7109375" customWidth="1"/>
    <col min="5" max="5" width="7.7109375" customWidth="1"/>
    <col min="6" max="6" width="14" customWidth="1"/>
    <col min="7" max="7" width="12.7109375" customWidth="1"/>
  </cols>
  <sheetData>
    <row r="1" spans="1:8" ht="15.75" x14ac:dyDescent="0.2">
      <c r="A1" s="173" t="s">
        <v>380</v>
      </c>
      <c r="B1" s="173"/>
      <c r="C1" s="173"/>
      <c r="D1" s="173"/>
      <c r="E1" s="173"/>
      <c r="F1" s="173"/>
      <c r="G1" s="173"/>
      <c r="H1" s="173"/>
    </row>
    <row r="2" spans="1:8" x14ac:dyDescent="0.2">
      <c r="A2" s="174" t="s">
        <v>5</v>
      </c>
      <c r="B2" s="174"/>
      <c r="C2" s="174"/>
      <c r="D2" s="174"/>
      <c r="E2" s="174"/>
      <c r="F2" s="174"/>
      <c r="G2" s="174"/>
      <c r="H2" s="174"/>
    </row>
    <row r="3" spans="1:8" x14ac:dyDescent="0.2">
      <c r="A3" s="175" t="s">
        <v>69</v>
      </c>
      <c r="B3" s="176" t="s">
        <v>6</v>
      </c>
      <c r="C3" s="178" t="s">
        <v>62</v>
      </c>
      <c r="D3" s="178"/>
      <c r="E3" s="178"/>
      <c r="F3" s="179" t="s">
        <v>63</v>
      </c>
      <c r="G3" s="179"/>
      <c r="H3" s="179"/>
    </row>
    <row r="4" spans="1:8" ht="75.599999999999994" customHeight="1" x14ac:dyDescent="0.2">
      <c r="A4" s="175"/>
      <c r="B4" s="177"/>
      <c r="C4" s="33" t="s">
        <v>25</v>
      </c>
      <c r="D4" s="34" t="s">
        <v>375</v>
      </c>
      <c r="E4" s="33" t="s">
        <v>305</v>
      </c>
      <c r="F4" s="34" t="s">
        <v>25</v>
      </c>
      <c r="G4" s="34" t="s">
        <v>375</v>
      </c>
      <c r="H4" s="34" t="s">
        <v>305</v>
      </c>
    </row>
    <row r="5" spans="1:8" ht="39" customHeight="1" x14ac:dyDescent="0.2">
      <c r="A5" s="244" t="s">
        <v>26</v>
      </c>
      <c r="B5" s="245" t="s">
        <v>171</v>
      </c>
      <c r="C5" s="246">
        <v>15514379</v>
      </c>
      <c r="D5" s="246">
        <v>7953513.7199999997</v>
      </c>
      <c r="E5" s="246">
        <v>51.3</v>
      </c>
      <c r="F5" s="247">
        <v>5465412.2000000002</v>
      </c>
      <c r="G5" s="247">
        <v>2178035.79</v>
      </c>
      <c r="H5" s="248">
        <v>39.9</v>
      </c>
    </row>
    <row r="6" spans="1:8" ht="58.9" customHeight="1" x14ac:dyDescent="0.2">
      <c r="A6" s="139" t="s">
        <v>355</v>
      </c>
      <c r="B6" s="107" t="s">
        <v>317</v>
      </c>
      <c r="C6" s="165"/>
      <c r="D6" s="165"/>
      <c r="E6" s="165"/>
      <c r="F6" s="153">
        <v>200000</v>
      </c>
      <c r="G6" s="166"/>
      <c r="H6" s="167"/>
    </row>
    <row r="7" spans="1:8" ht="62.45" customHeight="1" x14ac:dyDescent="0.2">
      <c r="A7" s="82" t="s">
        <v>135</v>
      </c>
      <c r="B7" s="84" t="s">
        <v>238</v>
      </c>
      <c r="C7" s="131">
        <v>350000</v>
      </c>
      <c r="D7" s="83">
        <v>68252.570000000007</v>
      </c>
      <c r="E7" s="132"/>
      <c r="F7" s="133"/>
      <c r="G7" s="133"/>
      <c r="H7" s="133"/>
    </row>
    <row r="8" spans="1:8" ht="72" hidden="1" customHeight="1" x14ac:dyDescent="0.2">
      <c r="A8" s="82" t="s">
        <v>253</v>
      </c>
      <c r="B8" s="84" t="s">
        <v>328</v>
      </c>
      <c r="C8" s="131">
        <v>0</v>
      </c>
      <c r="D8" s="83"/>
      <c r="E8" s="132"/>
      <c r="F8" s="133"/>
      <c r="G8" s="133"/>
      <c r="H8" s="133"/>
    </row>
    <row r="9" spans="1:8" ht="40.9" customHeight="1" x14ac:dyDescent="0.2">
      <c r="A9" s="82" t="s">
        <v>294</v>
      </c>
      <c r="B9" s="84" t="s">
        <v>356</v>
      </c>
      <c r="C9" s="131">
        <v>100000</v>
      </c>
      <c r="D9" s="83">
        <v>98900</v>
      </c>
      <c r="E9" s="132"/>
      <c r="F9" s="133"/>
      <c r="G9" s="133"/>
      <c r="H9" s="133"/>
    </row>
    <row r="10" spans="1:8" ht="76.5" x14ac:dyDescent="0.2">
      <c r="A10" s="82" t="s">
        <v>138</v>
      </c>
      <c r="B10" s="84" t="s">
        <v>239</v>
      </c>
      <c r="C10" s="131">
        <v>250000</v>
      </c>
      <c r="D10" s="83">
        <v>91717.78</v>
      </c>
      <c r="E10" s="132"/>
      <c r="F10" s="133"/>
      <c r="G10" s="133"/>
      <c r="H10" s="133"/>
    </row>
    <row r="11" spans="1:8" ht="76.150000000000006" customHeight="1" x14ac:dyDescent="0.2">
      <c r="A11" s="82" t="s">
        <v>320</v>
      </c>
      <c r="B11" s="84" t="s">
        <v>328</v>
      </c>
      <c r="C11" s="131">
        <v>100000</v>
      </c>
      <c r="D11" s="83">
        <v>36000</v>
      </c>
      <c r="E11" s="132"/>
      <c r="F11" s="145"/>
      <c r="G11" s="133"/>
      <c r="H11" s="133"/>
    </row>
    <row r="12" spans="1:8" ht="49.9" customHeight="1" x14ac:dyDescent="0.2">
      <c r="A12" s="82" t="s">
        <v>140</v>
      </c>
      <c r="B12" s="85" t="s">
        <v>240</v>
      </c>
      <c r="C12" s="131">
        <v>190000</v>
      </c>
      <c r="D12" s="83">
        <v>59174.66</v>
      </c>
      <c r="E12" s="132"/>
      <c r="F12" s="134">
        <v>85555.19</v>
      </c>
      <c r="G12" s="134">
        <v>59174.66</v>
      </c>
      <c r="H12" s="34"/>
    </row>
    <row r="13" spans="1:8" ht="94.15" customHeight="1" x14ac:dyDescent="0.2">
      <c r="A13" s="82" t="s">
        <v>166</v>
      </c>
      <c r="B13" s="85" t="s">
        <v>308</v>
      </c>
      <c r="C13" s="135">
        <v>750000</v>
      </c>
      <c r="D13" s="109">
        <v>335000</v>
      </c>
      <c r="E13" s="132"/>
      <c r="F13" s="134">
        <v>91068.59</v>
      </c>
      <c r="G13" s="134">
        <v>75818.66</v>
      </c>
      <c r="H13" s="34"/>
    </row>
    <row r="14" spans="1:8" ht="27.6" customHeight="1" x14ac:dyDescent="0.2">
      <c r="A14" s="82" t="s">
        <v>143</v>
      </c>
      <c r="B14" s="85" t="s">
        <v>307</v>
      </c>
      <c r="C14" s="131">
        <v>1839849</v>
      </c>
      <c r="D14" s="83">
        <v>855975</v>
      </c>
      <c r="E14" s="132"/>
      <c r="F14" s="134">
        <v>79472.42</v>
      </c>
      <c r="G14" s="134">
        <v>75202.42</v>
      </c>
      <c r="H14" s="133"/>
    </row>
    <row r="15" spans="1:8" ht="28.15" hidden="1" customHeight="1" x14ac:dyDescent="0.2">
      <c r="A15" s="82" t="s">
        <v>280</v>
      </c>
      <c r="B15" s="85" t="s">
        <v>329</v>
      </c>
      <c r="C15" s="131">
        <v>75000</v>
      </c>
      <c r="D15" s="83">
        <v>75000</v>
      </c>
      <c r="E15" s="132">
        <v>100</v>
      </c>
      <c r="F15" s="133"/>
      <c r="G15" s="133"/>
      <c r="H15" s="133"/>
    </row>
    <row r="16" spans="1:8" ht="28.15" customHeight="1" x14ac:dyDescent="0.2">
      <c r="A16" s="82" t="s">
        <v>280</v>
      </c>
      <c r="B16" s="85" t="s">
        <v>377</v>
      </c>
      <c r="C16" s="132">
        <v>185000</v>
      </c>
      <c r="D16" s="83">
        <v>149700</v>
      </c>
      <c r="E16" s="132"/>
      <c r="F16" s="133"/>
      <c r="G16" s="133"/>
      <c r="H16" s="133"/>
    </row>
    <row r="17" spans="1:8" ht="25.9" customHeight="1" x14ac:dyDescent="0.2">
      <c r="A17" s="82" t="s">
        <v>145</v>
      </c>
      <c r="B17" s="84" t="s">
        <v>309</v>
      </c>
      <c r="C17" s="131">
        <v>6060430</v>
      </c>
      <c r="D17" s="83">
        <v>2285117.71</v>
      </c>
      <c r="E17" s="132"/>
      <c r="F17" s="134"/>
      <c r="G17" s="134"/>
      <c r="H17" s="34"/>
    </row>
    <row r="18" spans="1:8" ht="29.45" customHeight="1" x14ac:dyDescent="0.2">
      <c r="A18" s="82" t="s">
        <v>192</v>
      </c>
      <c r="B18" s="84" t="s">
        <v>357</v>
      </c>
      <c r="C18" s="131"/>
      <c r="D18" s="83"/>
      <c r="E18" s="132"/>
      <c r="F18" s="134">
        <v>839316</v>
      </c>
      <c r="G18" s="136"/>
      <c r="H18" s="137"/>
    </row>
    <row r="19" spans="1:8" ht="32.450000000000003" customHeight="1" x14ac:dyDescent="0.2">
      <c r="A19" s="82" t="s">
        <v>296</v>
      </c>
      <c r="B19" s="84" t="s">
        <v>358</v>
      </c>
      <c r="C19" s="131">
        <v>1635000</v>
      </c>
      <c r="D19" s="83">
        <v>731176</v>
      </c>
      <c r="E19" s="132"/>
      <c r="F19" s="134"/>
      <c r="G19" s="136"/>
      <c r="H19" s="137"/>
    </row>
    <row r="20" spans="1:8" ht="28.15" customHeight="1" x14ac:dyDescent="0.2">
      <c r="A20" s="82" t="s">
        <v>147</v>
      </c>
      <c r="B20" s="84" t="s">
        <v>196</v>
      </c>
      <c r="C20" s="131">
        <v>100000</v>
      </c>
      <c r="D20" s="138">
        <v>80000</v>
      </c>
      <c r="E20" s="132"/>
      <c r="F20" s="134">
        <v>2000</v>
      </c>
      <c r="G20" s="133"/>
      <c r="H20" s="133"/>
    </row>
    <row r="21" spans="1:8" ht="42" hidden="1" customHeight="1" x14ac:dyDescent="0.2">
      <c r="A21" s="82" t="s">
        <v>230</v>
      </c>
      <c r="B21" s="84" t="s">
        <v>241</v>
      </c>
      <c r="C21" s="131">
        <v>70000</v>
      </c>
      <c r="D21" s="138">
        <v>69505</v>
      </c>
      <c r="E21" s="132">
        <v>99.3</v>
      </c>
      <c r="F21" s="133"/>
      <c r="G21" s="133"/>
      <c r="H21" s="133"/>
    </row>
    <row r="22" spans="1:8" ht="34.9" hidden="1" customHeight="1" x14ac:dyDescent="0.2">
      <c r="A22" s="82" t="s">
        <v>200</v>
      </c>
      <c r="B22" s="84" t="s">
        <v>310</v>
      </c>
      <c r="C22" s="131"/>
      <c r="D22" s="138"/>
      <c r="E22" s="132"/>
      <c r="F22" s="157">
        <v>12800000</v>
      </c>
      <c r="G22" s="157">
        <v>8738447.1999999993</v>
      </c>
      <c r="H22" s="158">
        <v>68.3</v>
      </c>
    </row>
    <row r="23" spans="1:8" ht="55.15" customHeight="1" x14ac:dyDescent="0.2">
      <c r="A23" s="82" t="s">
        <v>155</v>
      </c>
      <c r="B23" s="84" t="s">
        <v>242</v>
      </c>
      <c r="C23" s="131">
        <v>900000</v>
      </c>
      <c r="D23" s="138">
        <v>560119</v>
      </c>
      <c r="E23" s="132"/>
      <c r="F23" s="153"/>
      <c r="G23" s="153"/>
      <c r="H23" s="155"/>
    </row>
    <row r="24" spans="1:8" ht="55.15" customHeight="1" x14ac:dyDescent="0.2">
      <c r="A24" s="82" t="s">
        <v>342</v>
      </c>
      <c r="B24" s="84" t="s">
        <v>242</v>
      </c>
      <c r="C24" s="131"/>
      <c r="D24" s="138"/>
      <c r="E24" s="132"/>
      <c r="F24" s="153">
        <v>4082000</v>
      </c>
      <c r="G24" s="153">
        <v>1945546.8</v>
      </c>
      <c r="H24" s="155"/>
    </row>
    <row r="25" spans="1:8" ht="33" customHeight="1" x14ac:dyDescent="0.2">
      <c r="A25" s="146" t="s">
        <v>204</v>
      </c>
      <c r="B25" s="84" t="s">
        <v>311</v>
      </c>
      <c r="C25" s="133"/>
      <c r="D25" s="133"/>
      <c r="E25" s="132"/>
      <c r="F25" s="209">
        <v>28000</v>
      </c>
      <c r="G25" s="209">
        <v>22293.25</v>
      </c>
      <c r="H25" s="132"/>
    </row>
    <row r="26" spans="1:8" ht="55.15" customHeight="1" x14ac:dyDescent="0.2">
      <c r="A26" s="146" t="s">
        <v>48</v>
      </c>
      <c r="B26" s="84" t="s">
        <v>312</v>
      </c>
      <c r="C26" s="147">
        <v>30000</v>
      </c>
      <c r="D26" s="138">
        <v>28541</v>
      </c>
      <c r="E26" s="132"/>
      <c r="F26" s="131"/>
      <c r="G26" s="133"/>
      <c r="H26" s="133"/>
    </row>
    <row r="27" spans="1:8" ht="68.45" customHeight="1" x14ac:dyDescent="0.2">
      <c r="A27" s="82" t="s">
        <v>243</v>
      </c>
      <c r="B27" s="84" t="s">
        <v>244</v>
      </c>
      <c r="C27" s="131">
        <v>120000</v>
      </c>
      <c r="D27" s="138">
        <v>19740</v>
      </c>
      <c r="E27" s="132"/>
      <c r="F27" s="145"/>
      <c r="G27" s="145"/>
      <c r="H27" s="141"/>
    </row>
    <row r="28" spans="1:8" ht="42" customHeight="1" x14ac:dyDescent="0.2">
      <c r="A28" s="82" t="s">
        <v>156</v>
      </c>
      <c r="B28" s="84" t="s">
        <v>245</v>
      </c>
      <c r="C28" s="133"/>
      <c r="D28" s="138"/>
      <c r="E28" s="132"/>
      <c r="F28" s="209">
        <v>8000</v>
      </c>
      <c r="G28" s="133"/>
      <c r="H28" s="133"/>
    </row>
    <row r="29" spans="1:8" ht="15" x14ac:dyDescent="0.2">
      <c r="A29" s="82" t="s">
        <v>246</v>
      </c>
      <c r="B29" s="84" t="s">
        <v>247</v>
      </c>
      <c r="C29" s="131">
        <v>50000</v>
      </c>
      <c r="D29" s="138"/>
      <c r="E29" s="132"/>
      <c r="F29" s="209">
        <v>50000</v>
      </c>
      <c r="G29" s="131"/>
      <c r="H29" s="133"/>
    </row>
    <row r="30" spans="1:8" ht="65.45" customHeight="1" x14ac:dyDescent="0.2">
      <c r="A30" s="146" t="s">
        <v>268</v>
      </c>
      <c r="B30" s="150" t="s">
        <v>313</v>
      </c>
      <c r="C30" s="131">
        <v>100000</v>
      </c>
      <c r="D30" s="172"/>
      <c r="E30" s="131"/>
      <c r="F30" s="131"/>
      <c r="G30" s="131"/>
      <c r="H30" s="141"/>
    </row>
    <row r="31" spans="1:8" ht="67.900000000000006" customHeight="1" x14ac:dyDescent="0.2">
      <c r="A31" s="146" t="s">
        <v>268</v>
      </c>
      <c r="B31" s="150" t="s">
        <v>306</v>
      </c>
      <c r="C31" s="131">
        <v>100000</v>
      </c>
      <c r="D31" s="172"/>
      <c r="E31" s="131"/>
      <c r="F31" s="131"/>
      <c r="G31" s="131"/>
      <c r="H31" s="141"/>
    </row>
    <row r="32" spans="1:8" ht="67.900000000000006" customHeight="1" x14ac:dyDescent="0.2">
      <c r="A32" s="146" t="s">
        <v>268</v>
      </c>
      <c r="B32" s="150" t="s">
        <v>359</v>
      </c>
      <c r="C32" s="131">
        <v>44100</v>
      </c>
      <c r="D32" s="172">
        <v>44100</v>
      </c>
      <c r="E32" s="131"/>
      <c r="F32" s="131"/>
      <c r="G32" s="131"/>
      <c r="H32" s="141"/>
    </row>
    <row r="33" spans="1:8" ht="39.6" customHeight="1" x14ac:dyDescent="0.2">
      <c r="A33" s="146" t="s">
        <v>158</v>
      </c>
      <c r="B33" s="150" t="s">
        <v>314</v>
      </c>
      <c r="C33" s="132">
        <v>1150000</v>
      </c>
      <c r="D33" s="138">
        <v>1050000</v>
      </c>
      <c r="E33" s="131">
        <v>100</v>
      </c>
      <c r="F33" s="131"/>
      <c r="G33" s="152"/>
      <c r="H33" s="151"/>
    </row>
    <row r="34" spans="1:8" ht="52.15" hidden="1" customHeight="1" x14ac:dyDescent="0.2">
      <c r="A34" s="146" t="s">
        <v>268</v>
      </c>
      <c r="B34" s="150" t="s">
        <v>315</v>
      </c>
      <c r="C34" s="132"/>
      <c r="D34" s="138"/>
      <c r="E34" s="131"/>
      <c r="F34" s="153"/>
      <c r="G34" s="153"/>
      <c r="H34" s="154"/>
    </row>
    <row r="35" spans="1:8" ht="47.45" customHeight="1" x14ac:dyDescent="0.2">
      <c r="A35" s="146" t="s">
        <v>158</v>
      </c>
      <c r="B35" s="150" t="s">
        <v>363</v>
      </c>
      <c r="C35" s="132">
        <v>100000</v>
      </c>
      <c r="D35" s="138">
        <v>100000</v>
      </c>
      <c r="E35" s="131">
        <v>100</v>
      </c>
      <c r="F35" s="153"/>
      <c r="G35" s="153"/>
      <c r="H35" s="154"/>
    </row>
    <row r="36" spans="1:8" ht="55.9" customHeight="1" x14ac:dyDescent="0.2">
      <c r="A36" s="146" t="s">
        <v>158</v>
      </c>
      <c r="B36" s="150" t="s">
        <v>361</v>
      </c>
      <c r="C36" s="132">
        <v>50000</v>
      </c>
      <c r="D36" s="138">
        <v>50000</v>
      </c>
      <c r="E36" s="131">
        <v>100</v>
      </c>
      <c r="F36" s="141"/>
      <c r="G36" s="141"/>
      <c r="H36" s="141"/>
    </row>
    <row r="37" spans="1:8" ht="38.450000000000003" customHeight="1" x14ac:dyDescent="0.2">
      <c r="A37" s="146" t="s">
        <v>158</v>
      </c>
      <c r="B37" s="150" t="s">
        <v>360</v>
      </c>
      <c r="C37" s="132">
        <v>100000</v>
      </c>
      <c r="D37" s="138">
        <v>100000</v>
      </c>
      <c r="E37" s="131">
        <v>100</v>
      </c>
      <c r="F37" s="151"/>
      <c r="G37" s="151"/>
      <c r="H37" s="151"/>
    </row>
    <row r="38" spans="1:8" ht="58.15" customHeight="1" x14ac:dyDescent="0.2">
      <c r="A38" s="146" t="s">
        <v>158</v>
      </c>
      <c r="B38" s="150" t="s">
        <v>378</v>
      </c>
      <c r="C38" s="132">
        <v>900000</v>
      </c>
      <c r="D38" s="138">
        <v>900000</v>
      </c>
      <c r="E38" s="131">
        <v>100</v>
      </c>
      <c r="F38" s="151"/>
      <c r="G38" s="153"/>
      <c r="H38" s="155"/>
    </row>
    <row r="39" spans="1:8" ht="38.25" hidden="1" x14ac:dyDescent="0.2">
      <c r="A39" s="146" t="s">
        <v>158</v>
      </c>
      <c r="B39" s="150" t="s">
        <v>316</v>
      </c>
      <c r="C39" s="132"/>
      <c r="D39" s="138"/>
      <c r="E39" s="131"/>
      <c r="F39" s="141"/>
      <c r="G39" s="141"/>
      <c r="H39" s="141"/>
    </row>
    <row r="40" spans="1:8" ht="38.25" x14ac:dyDescent="0.2">
      <c r="A40" s="146" t="s">
        <v>158</v>
      </c>
      <c r="B40" s="150" t="s">
        <v>330</v>
      </c>
      <c r="C40" s="132">
        <v>100000</v>
      </c>
      <c r="D40" s="138">
        <v>100000</v>
      </c>
      <c r="E40" s="131">
        <v>100</v>
      </c>
      <c r="F40" s="156"/>
      <c r="G40" s="153"/>
      <c r="H40" s="155"/>
    </row>
    <row r="41" spans="1:8" ht="37.15" customHeight="1" x14ac:dyDescent="0.2">
      <c r="A41" s="146" t="s">
        <v>158</v>
      </c>
      <c r="B41" s="150" t="s">
        <v>362</v>
      </c>
      <c r="C41" s="132">
        <v>50000</v>
      </c>
      <c r="D41" s="138">
        <v>50000</v>
      </c>
      <c r="E41" s="131">
        <v>100</v>
      </c>
      <c r="F41" s="156"/>
      <c r="G41" s="153"/>
      <c r="H41" s="155"/>
    </row>
    <row r="42" spans="1:8" ht="79.150000000000006" customHeight="1" x14ac:dyDescent="0.2">
      <c r="A42" s="146" t="s">
        <v>158</v>
      </c>
      <c r="B42" s="150" t="s">
        <v>364</v>
      </c>
      <c r="C42" s="132">
        <v>130000</v>
      </c>
      <c r="D42" s="138">
        <v>130000</v>
      </c>
      <c r="E42" s="131">
        <v>100</v>
      </c>
      <c r="F42" s="156"/>
      <c r="G42" s="153"/>
      <c r="H42" s="155"/>
    </row>
    <row r="43" spans="1:8" ht="79.150000000000006" customHeight="1" x14ac:dyDescent="0.2">
      <c r="A43" s="146" t="s">
        <v>158</v>
      </c>
      <c r="B43" s="150" t="s">
        <v>365</v>
      </c>
      <c r="C43" s="132">
        <v>30000</v>
      </c>
      <c r="D43" s="138">
        <v>30000</v>
      </c>
      <c r="E43" s="131">
        <v>100</v>
      </c>
      <c r="F43" s="156"/>
      <c r="G43" s="153"/>
      <c r="H43" s="155"/>
    </row>
    <row r="44" spans="1:8" ht="63.6" customHeight="1" x14ac:dyDescent="0.2">
      <c r="A44" s="244" t="s">
        <v>248</v>
      </c>
      <c r="B44" s="245" t="s">
        <v>249</v>
      </c>
      <c r="C44" s="246">
        <v>476850</v>
      </c>
      <c r="D44" s="246">
        <v>297263</v>
      </c>
      <c r="E44" s="249">
        <v>28.7</v>
      </c>
      <c r="F44" s="247">
        <v>36660</v>
      </c>
      <c r="G44" s="247">
        <v>36660</v>
      </c>
      <c r="H44" s="248">
        <v>100</v>
      </c>
    </row>
    <row r="45" spans="1:8" ht="63.6" customHeight="1" x14ac:dyDescent="0.2">
      <c r="A45" s="139" t="s">
        <v>213</v>
      </c>
      <c r="B45" s="107" t="s">
        <v>331</v>
      </c>
      <c r="C45" s="109">
        <v>57760</v>
      </c>
      <c r="D45" s="109"/>
      <c r="E45" s="131"/>
      <c r="F45" s="152"/>
      <c r="G45" s="152"/>
      <c r="H45" s="168"/>
    </row>
    <row r="46" spans="1:8" ht="75.599999999999994" customHeight="1" x14ac:dyDescent="0.2">
      <c r="A46" s="139" t="s">
        <v>221</v>
      </c>
      <c r="B46" s="107" t="s">
        <v>250</v>
      </c>
      <c r="C46" s="108">
        <v>119090</v>
      </c>
      <c r="D46" s="109">
        <v>91000</v>
      </c>
      <c r="E46" s="132"/>
      <c r="F46" s="133"/>
      <c r="G46" s="133"/>
      <c r="H46" s="133"/>
    </row>
    <row r="47" spans="1:8" ht="75.599999999999994" hidden="1" customHeight="1" x14ac:dyDescent="0.2">
      <c r="A47" s="139" t="s">
        <v>221</v>
      </c>
      <c r="B47" s="107" t="s">
        <v>331</v>
      </c>
      <c r="C47" s="108">
        <v>110000</v>
      </c>
      <c r="D47" s="109">
        <v>72700</v>
      </c>
      <c r="E47" s="132">
        <v>66.099999999999994</v>
      </c>
      <c r="F47" s="133"/>
      <c r="G47" s="133"/>
      <c r="H47" s="133"/>
    </row>
    <row r="48" spans="1:8" ht="75.599999999999994" hidden="1" customHeight="1" x14ac:dyDescent="0.2">
      <c r="A48" s="139" t="s">
        <v>288</v>
      </c>
      <c r="B48" s="107" t="s">
        <v>317</v>
      </c>
      <c r="C48" s="108"/>
      <c r="D48" s="109"/>
      <c r="E48" s="132"/>
      <c r="F48" s="145">
        <v>1000000</v>
      </c>
      <c r="G48" s="133"/>
      <c r="H48" s="133"/>
    </row>
    <row r="49" spans="1:8" ht="75.599999999999994" hidden="1" customHeight="1" x14ac:dyDescent="0.2">
      <c r="A49" s="139" t="s">
        <v>304</v>
      </c>
      <c r="B49" s="107" t="s">
        <v>317</v>
      </c>
      <c r="C49" s="108"/>
      <c r="D49" s="109"/>
      <c r="E49" s="132"/>
      <c r="F49" s="145">
        <v>100000</v>
      </c>
      <c r="G49" s="133"/>
      <c r="H49" s="133"/>
    </row>
    <row r="50" spans="1:8" ht="79.150000000000006" customHeight="1" x14ac:dyDescent="0.2">
      <c r="A50" s="139" t="s">
        <v>298</v>
      </c>
      <c r="B50" s="107" t="s">
        <v>366</v>
      </c>
      <c r="C50" s="140">
        <v>300000</v>
      </c>
      <c r="D50" s="109">
        <v>206263</v>
      </c>
      <c r="E50" s="132"/>
      <c r="F50" s="208">
        <v>36660</v>
      </c>
      <c r="G50" s="208">
        <v>36660</v>
      </c>
      <c r="H50" s="133"/>
    </row>
    <row r="51" spans="1:8" ht="14.25" x14ac:dyDescent="0.2">
      <c r="A51" s="250"/>
      <c r="B51" s="251" t="s">
        <v>381</v>
      </c>
      <c r="C51" s="252">
        <v>15991229</v>
      </c>
      <c r="D51" s="252">
        <v>8250776.7199999997</v>
      </c>
      <c r="E51" s="253">
        <v>51.6</v>
      </c>
      <c r="F51" s="254">
        <v>5502072.2000000002</v>
      </c>
      <c r="G51" s="254">
        <v>2214695.79</v>
      </c>
      <c r="H51" s="255">
        <v>40.200000000000003</v>
      </c>
    </row>
    <row r="52" spans="1:8" x14ac:dyDescent="0.2">
      <c r="A52" s="142"/>
      <c r="B52" s="143"/>
      <c r="C52" s="144"/>
      <c r="D52" s="144"/>
      <c r="E52" s="144"/>
      <c r="F52" s="144"/>
      <c r="G52" s="144"/>
      <c r="H52" s="144"/>
    </row>
  </sheetData>
  <mergeCells count="6">
    <mergeCell ref="A1:H1"/>
    <mergeCell ref="A2:H2"/>
    <mergeCell ref="A3:A4"/>
    <mergeCell ref="B3:B4"/>
    <mergeCell ref="C3:E3"/>
    <mergeCell ref="F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Доходи</vt:lpstr>
      <vt:lpstr>Видатки</vt:lpstr>
      <vt:lpstr>Кредитування</vt:lpstr>
      <vt:lpstr>джерела</vt:lpstr>
      <vt:lpstr>Програми (2)</vt:lpstr>
      <vt:lpstr>Видатки!Заголовки_для_печати</vt:lpstr>
      <vt:lpstr>Доходи!Заголовки_для_печати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2026-07-09T13:14:06Z</cp:lastPrinted>
  <dcterms:created xsi:type="dcterms:W3CDTF">2021-02-01T07:32:26Z</dcterms:created>
  <dcterms:modified xsi:type="dcterms:W3CDTF">2026-07-13T07:12:37Z</dcterms:modified>
</cp:coreProperties>
</file>