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F8220CD6-5054-4981-BE29-3986DE921774}" xr6:coauthVersionLast="47" xr6:coauthVersionMax="47" xr10:uidLastSave="{00000000-0000-0000-0000-000000000000}"/>
  <bookViews>
    <workbookView xWindow="216" yWindow="600" windowWidth="22824" windowHeight="12360" activeTab="6" xr2:uid="{00000000-000D-0000-FFFF-FFFF00000000}"/>
  </bookViews>
  <sheets>
    <sheet name="Доходи" sheetId="1" r:id="rId1"/>
    <sheet name="Видатки" sheetId="2" r:id="rId2"/>
    <sheet name="Кредитування" sheetId="3" r:id="rId3"/>
    <sheet name="джерела" sheetId="4" r:id="rId4"/>
    <sheet name="всього по програмам" sheetId="9" r:id="rId5"/>
    <sheet name="порівняння" sheetId="6" r:id="rId6"/>
    <sheet name="Субвенції" sheetId="8" r:id="rId7"/>
  </sheets>
  <definedNames>
    <definedName name="_Б21000" localSheetId="6">#REF!</definedName>
    <definedName name="_Б21000">#REF!</definedName>
    <definedName name="_Б22000" localSheetId="6">#REF!</definedName>
    <definedName name="_Б22000">#REF!</definedName>
    <definedName name="_Б22100" localSheetId="6">#REF!</definedName>
    <definedName name="_Б22100">#REF!</definedName>
    <definedName name="_Б22110" localSheetId="6">#REF!</definedName>
    <definedName name="_Б22110">#REF!</definedName>
    <definedName name="_Б22111" localSheetId="6">#REF!</definedName>
    <definedName name="_Б22111">#REF!</definedName>
    <definedName name="_Б22112" localSheetId="6">#REF!</definedName>
    <definedName name="_Б22112">#REF!</definedName>
    <definedName name="_Б22200" localSheetId="6">#REF!</definedName>
    <definedName name="_Б22200">#REF!</definedName>
    <definedName name="_Б23000" localSheetId="6">#REF!</definedName>
    <definedName name="_Б23000">#REF!</definedName>
    <definedName name="_Б24000" localSheetId="6">#REF!</definedName>
    <definedName name="_Б24000">#REF!</definedName>
    <definedName name="_Б25000" localSheetId="6">#REF!</definedName>
    <definedName name="_Б25000">#REF!</definedName>
    <definedName name="_Б41000" localSheetId="6">#REF!</definedName>
    <definedName name="_Б41000">#REF!</definedName>
    <definedName name="_Б42000" localSheetId="6">#REF!</definedName>
    <definedName name="_Б42000">#REF!</definedName>
    <definedName name="_Б43000" localSheetId="6">#REF!</definedName>
    <definedName name="_Б43000">#REF!</definedName>
    <definedName name="_Б44000" localSheetId="6">#REF!</definedName>
    <definedName name="_Б44000">#REF!</definedName>
    <definedName name="_Б45000" localSheetId="6">#REF!</definedName>
    <definedName name="_Б45000">#REF!</definedName>
    <definedName name="_Б46000" localSheetId="6">#REF!</definedName>
    <definedName name="_Б46000">#REF!</definedName>
    <definedName name="_ІБ900501" localSheetId="6">#REF!</definedName>
    <definedName name="_ІБ900501">#REF!</definedName>
    <definedName name="_ІБ900502" localSheetId="6">#REF!</definedName>
    <definedName name="_ІБ900502">#REF!</definedName>
    <definedName name="aa" localSheetId="6">#REF!</definedName>
    <definedName name="aa">#REF!</definedName>
    <definedName name="asdf" localSheetId="3">#REF!</definedName>
    <definedName name="asdf" localSheetId="6">#REF!</definedName>
    <definedName name="asdf">#REF!</definedName>
    <definedName name="bb" localSheetId="6">#REF!</definedName>
    <definedName name="bb">#REF!</definedName>
    <definedName name="bbb" localSheetId="6">#REF!</definedName>
    <definedName name="bbb">#REF!</definedName>
    <definedName name="Data">#REF!</definedName>
    <definedName name="Date">#REF!</definedName>
    <definedName name="Date1">#REF!</definedName>
    <definedName name="EXCEL_VER">10</definedName>
    <definedName name="PRINT_DATE">"20.04.2017 13:04:29"</definedName>
    <definedName name="PRINTER">"Eксель_Імпорт (XlRpt)  ДержКазначейство ЦА, Копичко Олександр"</definedName>
    <definedName name="REP_CREATOR">"exp07"</definedName>
    <definedName name="Z_4C83FDBF_077C_48CF_B4BE_ECDB83DBD736_.wvu.PrintTitles" localSheetId="4" hidden="1">'всього по програмам'!$A:$B,'всього по програмам'!#REF!</definedName>
    <definedName name="аа" localSheetId="3">#REF!</definedName>
    <definedName name="аа" localSheetId="6">#REF!</definedName>
    <definedName name="аа">#REF!</definedName>
    <definedName name="б2000" localSheetId="6">#REF!</definedName>
    <definedName name="б2000">#REF!</definedName>
    <definedName name="б22110" localSheetId="6">#REF!</definedName>
    <definedName name="б22110">#REF!</definedName>
    <definedName name="б24" localSheetId="6">#REF!</definedName>
    <definedName name="б24">#REF!</definedName>
    <definedName name="б25" localSheetId="6">#REF!</definedName>
    <definedName name="б25">#REF!</definedName>
    <definedName name="жж">#REF!</definedName>
    <definedName name="_xlnm.Print_Titles" localSheetId="1">Видатки!$7:$9</definedName>
    <definedName name="_xlnm.Print_Titles" localSheetId="4">'всього по програмам'!$A:$B,'всього по програмам'!$3:$4</definedName>
    <definedName name="_xlnm.Print_Titles" localSheetId="0">Доходи!$7:$9</definedName>
    <definedName name="_xlnm.Print_Titles" localSheetId="5">порівняння!$3:$5</definedName>
    <definedName name="_xlnm.Print_Titles" localSheetId="6">Субвенції!$4:$4</definedName>
    <definedName name="йййй" localSheetId="6">#REF!</definedName>
    <definedName name="йййй">#REF!</definedName>
    <definedName name="ллллл" localSheetId="3">#REF!</definedName>
    <definedName name="ллллл" localSheetId="6">#REF!</definedName>
    <definedName name="ллллл">#REF!</definedName>
    <definedName name="_xlnm.Print_Area" localSheetId="4">'всього по програмам'!$A$1:$G$16</definedName>
    <definedName name="_xlnm.Print_Area" localSheetId="6">Субвенції!$A$1:$F$34</definedName>
    <definedName name="оооооо" localSheetId="3">#REF!</definedName>
    <definedName name="оооооо" localSheetId="6">#REF!</definedName>
    <definedName name="оооооо">#REF!</definedName>
    <definedName name="рррр" localSheetId="3">#REF!</definedName>
    <definedName name="рррр" localSheetId="6">#REF!</definedName>
    <definedName name="рррр">#REF!</definedName>
    <definedName name="ррррр" localSheetId="3">#REF!</definedName>
    <definedName name="ррррр" localSheetId="6">#REF!</definedName>
    <definedName name="ррррр">#REF!</definedName>
    <definedName name="с" localSheetId="3">#REF!</definedName>
    <definedName name="с" localSheetId="6">#REF!</definedName>
    <definedName name="с">#REF!</definedName>
    <definedName name="щщ" localSheetId="3">#REF!</definedName>
    <definedName name="щщ" localSheetId="6">#REF!</definedName>
    <definedName name="щщ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3" i="6" l="1"/>
  <c r="E23" i="6"/>
  <c r="E16" i="4"/>
  <c r="E13" i="4" s="1"/>
  <c r="B16" i="4"/>
  <c r="H66" i="6"/>
  <c r="G66" i="6"/>
  <c r="G48" i="6"/>
  <c r="H86" i="6"/>
  <c r="G86" i="6"/>
  <c r="G78" i="6" s="1"/>
  <c r="G77" i="6" s="1"/>
  <c r="L72" i="6" l="1"/>
  <c r="K70" i="6"/>
  <c r="K71" i="6"/>
  <c r="K72" i="6"/>
  <c r="J70" i="6"/>
  <c r="J71" i="6"/>
  <c r="J72" i="6"/>
  <c r="D70" i="6"/>
  <c r="L70" i="6" s="1"/>
  <c r="N70" i="6" s="1"/>
  <c r="D71" i="6"/>
  <c r="L71" i="6" s="1"/>
  <c r="D28" i="6"/>
  <c r="J88" i="6"/>
  <c r="L88" i="6"/>
  <c r="K88" i="6"/>
  <c r="M88" i="6" s="1"/>
  <c r="K61" i="6"/>
  <c r="L61" i="6"/>
  <c r="N61" i="6" s="1"/>
  <c r="D59" i="6"/>
  <c r="C59" i="6"/>
  <c r="C58" i="6" s="1"/>
  <c r="L68" i="6"/>
  <c r="N71" i="6" l="1"/>
  <c r="N72" i="6"/>
  <c r="M61" i="6"/>
  <c r="N88" i="6"/>
  <c r="L50" i="6"/>
  <c r="K50" i="6"/>
  <c r="L29" i="6" l="1"/>
  <c r="N29" i="6" s="1"/>
  <c r="K29" i="6"/>
  <c r="M29" i="6" s="1"/>
  <c r="F25" i="6"/>
  <c r="F26" i="6"/>
  <c r="E25" i="6"/>
  <c r="E26" i="6"/>
  <c r="D24" i="6"/>
  <c r="D9" i="6" l="1"/>
  <c r="F15" i="8"/>
  <c r="E31" i="8"/>
  <c r="E15" i="8" s="1"/>
  <c r="D15" i="8"/>
  <c r="BA15" i="8" s="1"/>
  <c r="D13" i="9" l="1"/>
  <c r="C13" i="9"/>
  <c r="G15" i="9"/>
  <c r="E14" i="9"/>
  <c r="F14" i="9" s="1"/>
  <c r="C14" i="9"/>
  <c r="F10" i="9"/>
  <c r="G10" i="9"/>
  <c r="G12" i="9"/>
  <c r="F12" i="9"/>
  <c r="F9" i="9"/>
  <c r="G9" i="9"/>
  <c r="G11" i="2"/>
  <c r="F11" i="2"/>
  <c r="D11" i="2"/>
  <c r="D45" i="2"/>
  <c r="C45" i="2"/>
  <c r="J48" i="2"/>
  <c r="E41" i="2"/>
  <c r="J41" i="2"/>
  <c r="I41" i="2"/>
  <c r="G14" i="9" l="1"/>
  <c r="C5" i="9"/>
  <c r="C16" i="9" s="1"/>
  <c r="K48" i="1"/>
  <c r="D31" i="1" l="1"/>
  <c r="D17" i="1"/>
  <c r="K70" i="1"/>
  <c r="K74" i="1"/>
  <c r="D73" i="1"/>
  <c r="K73" i="1" s="1"/>
  <c r="E33" i="1"/>
  <c r="D27" i="1"/>
  <c r="C27" i="1"/>
  <c r="E29" i="1"/>
  <c r="J28" i="1"/>
  <c r="J29" i="1"/>
  <c r="K29" i="1"/>
  <c r="K28" i="1"/>
  <c r="D72" i="1" l="1"/>
  <c r="K72" i="1" s="1"/>
  <c r="E5" i="9"/>
  <c r="E16" i="9" s="1"/>
  <c r="D5" i="9"/>
  <c r="D16" i="9" s="1"/>
  <c r="F11" i="8"/>
  <c r="F5" i="8" s="1"/>
  <c r="E11" i="8"/>
  <c r="E5" i="8" s="1"/>
  <c r="D6" i="8"/>
  <c r="D11" i="8"/>
  <c r="C11" i="8"/>
  <c r="D13" i="8"/>
  <c r="C13" i="8"/>
  <c r="C6" i="8"/>
  <c r="C5" i="8" s="1"/>
  <c r="J47" i="2"/>
  <c r="G17" i="4"/>
  <c r="G18" i="4"/>
  <c r="F15" i="9"/>
  <c r="G13" i="9"/>
  <c r="F13" i="9"/>
  <c r="G8" i="9"/>
  <c r="F8" i="9"/>
  <c r="G7" i="9"/>
  <c r="F7" i="9"/>
  <c r="G6" i="9"/>
  <c r="F6" i="9"/>
  <c r="L80" i="6"/>
  <c r="L82" i="6"/>
  <c r="L84" i="6"/>
  <c r="L85" i="6"/>
  <c r="L87" i="6"/>
  <c r="L89" i="6"/>
  <c r="L90" i="6"/>
  <c r="K80" i="6"/>
  <c r="K82" i="6"/>
  <c r="K84" i="6"/>
  <c r="K85" i="6"/>
  <c r="K87" i="6"/>
  <c r="K89" i="6"/>
  <c r="M89" i="6" s="1"/>
  <c r="K90" i="6"/>
  <c r="D14" i="6"/>
  <c r="L14" i="6" s="1"/>
  <c r="L12" i="6"/>
  <c r="K12" i="6"/>
  <c r="D43" i="6"/>
  <c r="F59" i="6"/>
  <c r="D49" i="6"/>
  <c r="D48" i="6" s="1"/>
  <c r="C49" i="6"/>
  <c r="C48" i="6" s="1"/>
  <c r="D56" i="6"/>
  <c r="D54" i="6"/>
  <c r="C54" i="6"/>
  <c r="C56" i="6"/>
  <c r="E56" i="6" s="1"/>
  <c r="N50" i="6"/>
  <c r="K10" i="6"/>
  <c r="D8" i="6"/>
  <c r="C28" i="6"/>
  <c r="K28" i="6" s="1"/>
  <c r="L41" i="6"/>
  <c r="L42" i="6"/>
  <c r="L40" i="6"/>
  <c r="K41" i="6"/>
  <c r="K42" i="6"/>
  <c r="K40" i="6"/>
  <c r="F41" i="6"/>
  <c r="F42" i="6"/>
  <c r="F40" i="6"/>
  <c r="F38" i="6"/>
  <c r="D39" i="6"/>
  <c r="C39" i="6"/>
  <c r="L38" i="6"/>
  <c r="K38" i="6"/>
  <c r="J36" i="6"/>
  <c r="J37" i="6"/>
  <c r="J38" i="6"/>
  <c r="J39" i="6"/>
  <c r="J40" i="6"/>
  <c r="J41" i="6"/>
  <c r="D37" i="6"/>
  <c r="F34" i="6"/>
  <c r="F31" i="6"/>
  <c r="J32" i="6"/>
  <c r="G31" i="6"/>
  <c r="J31" i="6" s="1"/>
  <c r="D22" i="6"/>
  <c r="L22" i="6" s="1"/>
  <c r="D20" i="6"/>
  <c r="C20" i="6"/>
  <c r="K20" i="6" s="1"/>
  <c r="C22" i="6"/>
  <c r="K22" i="6" s="1"/>
  <c r="K15" i="6"/>
  <c r="M15" i="6" s="1"/>
  <c r="C17" i="6"/>
  <c r="C14" i="6"/>
  <c r="K14" i="6" s="1"/>
  <c r="D17" i="6"/>
  <c r="L17" i="6" s="1"/>
  <c r="C9" i="6"/>
  <c r="K9" i="6" s="1"/>
  <c r="K8" i="6" s="1"/>
  <c r="G44" i="6"/>
  <c r="G43" i="6" s="1"/>
  <c r="G7" i="6" s="1"/>
  <c r="H44" i="6"/>
  <c r="H43" i="6" s="1"/>
  <c r="H7" i="6" s="1"/>
  <c r="H63" i="6"/>
  <c r="G63" i="6"/>
  <c r="D63" i="6"/>
  <c r="C63" i="6"/>
  <c r="G62" i="6"/>
  <c r="G47" i="6" s="1"/>
  <c r="D66" i="6"/>
  <c r="C66" i="6"/>
  <c r="E66" i="6" s="1"/>
  <c r="H74" i="6"/>
  <c r="H73" i="6" s="1"/>
  <c r="H69" i="6" s="1"/>
  <c r="G74" i="6"/>
  <c r="G73" i="6" s="1"/>
  <c r="D74" i="6"/>
  <c r="C74" i="6"/>
  <c r="C73" i="6" s="1"/>
  <c r="E59" i="6"/>
  <c r="E60" i="6"/>
  <c r="E64" i="6"/>
  <c r="E65" i="6"/>
  <c r="E67" i="6"/>
  <c r="E68" i="6"/>
  <c r="E75" i="6"/>
  <c r="E80" i="6"/>
  <c r="E82" i="6"/>
  <c r="E84" i="6"/>
  <c r="E85" i="6"/>
  <c r="E87" i="6"/>
  <c r="E89" i="6"/>
  <c r="E90" i="6"/>
  <c r="F60" i="6"/>
  <c r="F64" i="6"/>
  <c r="F65" i="6"/>
  <c r="F68" i="6"/>
  <c r="F75" i="6"/>
  <c r="F80" i="6"/>
  <c r="F82" i="6"/>
  <c r="F84" i="6"/>
  <c r="F85" i="6"/>
  <c r="F87" i="6"/>
  <c r="F89" i="6"/>
  <c r="F90" i="6"/>
  <c r="D79" i="6"/>
  <c r="L79" i="6" s="1"/>
  <c r="C79" i="6"/>
  <c r="K79" i="6" s="1"/>
  <c r="D81" i="6"/>
  <c r="L81" i="6" s="1"/>
  <c r="C81" i="6"/>
  <c r="K81" i="6" s="1"/>
  <c r="D83" i="6"/>
  <c r="L83" i="6" s="1"/>
  <c r="C83" i="6"/>
  <c r="K83" i="6" s="1"/>
  <c r="D86" i="6"/>
  <c r="L86" i="6" s="1"/>
  <c r="C86" i="6"/>
  <c r="K86" i="6" s="1"/>
  <c r="L60" i="6"/>
  <c r="K60" i="6"/>
  <c r="J60" i="6"/>
  <c r="K32" i="2"/>
  <c r="K33" i="2"/>
  <c r="J33" i="2"/>
  <c r="L33" i="2" s="1"/>
  <c r="G45" i="2"/>
  <c r="G44" i="2" s="1"/>
  <c r="I44" i="2" s="1"/>
  <c r="H45" i="2"/>
  <c r="F45" i="2"/>
  <c r="K45" i="2"/>
  <c r="C11" i="2"/>
  <c r="C10" i="2" s="1"/>
  <c r="F10" i="2"/>
  <c r="C44" i="2"/>
  <c r="E45" i="2"/>
  <c r="E26" i="2"/>
  <c r="J26" i="2"/>
  <c r="K12" i="2"/>
  <c r="J13" i="2"/>
  <c r="J14" i="2"/>
  <c r="J15" i="2"/>
  <c r="J16" i="2"/>
  <c r="J17" i="2"/>
  <c r="J18" i="2"/>
  <c r="J19" i="2"/>
  <c r="J20" i="2"/>
  <c r="J21" i="2"/>
  <c r="J22" i="2"/>
  <c r="J23" i="2"/>
  <c r="L23" i="2" s="1"/>
  <c r="J24" i="2"/>
  <c r="J25" i="2"/>
  <c r="J27" i="2"/>
  <c r="J28" i="2"/>
  <c r="J29" i="2"/>
  <c r="J30" i="2"/>
  <c r="L30" i="2" s="1"/>
  <c r="J31" i="2"/>
  <c r="J32" i="2"/>
  <c r="L32" i="2" s="1"/>
  <c r="J34" i="2"/>
  <c r="J35" i="2"/>
  <c r="J36" i="2"/>
  <c r="J37" i="2"/>
  <c r="J38" i="2"/>
  <c r="J39" i="2"/>
  <c r="L39" i="2" s="1"/>
  <c r="J40" i="2"/>
  <c r="J42" i="2"/>
  <c r="J43" i="2"/>
  <c r="J46" i="2"/>
  <c r="L46" i="2" s="1"/>
  <c r="J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7" i="2"/>
  <c r="I28" i="2"/>
  <c r="I29" i="2"/>
  <c r="I30" i="2"/>
  <c r="I31" i="2"/>
  <c r="I32" i="2"/>
  <c r="I34" i="2"/>
  <c r="I35" i="2"/>
  <c r="I36" i="2"/>
  <c r="I37" i="2"/>
  <c r="I38" i="2"/>
  <c r="I39" i="2"/>
  <c r="I40" i="2"/>
  <c r="I42" i="2"/>
  <c r="I43" i="2"/>
  <c r="I46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7" i="2"/>
  <c r="E28" i="2"/>
  <c r="E29" i="2"/>
  <c r="E30" i="2"/>
  <c r="E31" i="2"/>
  <c r="E32" i="2"/>
  <c r="E34" i="2"/>
  <c r="E35" i="2"/>
  <c r="E36" i="2"/>
  <c r="E37" i="2"/>
  <c r="E38" i="2"/>
  <c r="E39" i="2"/>
  <c r="E40" i="2"/>
  <c r="E42" i="2"/>
  <c r="E43" i="2"/>
  <c r="E46" i="2"/>
  <c r="E12" i="2"/>
  <c r="I12" i="2"/>
  <c r="D44" i="2"/>
  <c r="K43" i="2"/>
  <c r="L43" i="2" s="1"/>
  <c r="K42" i="2"/>
  <c r="K40" i="2"/>
  <c r="K39" i="2"/>
  <c r="K38" i="2"/>
  <c r="L38" i="2" s="1"/>
  <c r="K37" i="2"/>
  <c r="K36" i="2"/>
  <c r="L36" i="2" s="1"/>
  <c r="K35" i="2"/>
  <c r="K34" i="2"/>
  <c r="L34" i="2" s="1"/>
  <c r="K31" i="2"/>
  <c r="K30" i="2"/>
  <c r="K29" i="2"/>
  <c r="L29" i="2" s="1"/>
  <c r="K28" i="2"/>
  <c r="K27" i="2"/>
  <c r="K25" i="2"/>
  <c r="K24" i="2"/>
  <c r="L24" i="2" s="1"/>
  <c r="K23" i="2"/>
  <c r="K22" i="2"/>
  <c r="K21" i="2"/>
  <c r="K20" i="2"/>
  <c r="L20" i="2" s="1"/>
  <c r="K19" i="2"/>
  <c r="K18" i="2"/>
  <c r="L18" i="2" s="1"/>
  <c r="K17" i="2"/>
  <c r="K16" i="2"/>
  <c r="L16" i="2" s="1"/>
  <c r="K15" i="2"/>
  <c r="K14" i="2"/>
  <c r="L14" i="2" s="1"/>
  <c r="K13" i="2"/>
  <c r="H11" i="2"/>
  <c r="H10" i="2" s="1"/>
  <c r="G10" i="2"/>
  <c r="L42" i="2"/>
  <c r="F44" i="2"/>
  <c r="L35" i="2"/>
  <c r="L19" i="2"/>
  <c r="L22" i="2"/>
  <c r="L12" i="2"/>
  <c r="I45" i="2"/>
  <c r="J45" i="2"/>
  <c r="H44" i="2"/>
  <c r="I31" i="1"/>
  <c r="F69" i="1"/>
  <c r="F68" i="1" s="1"/>
  <c r="J69" i="1"/>
  <c r="L69" i="1" s="1"/>
  <c r="K90" i="1"/>
  <c r="J90" i="1"/>
  <c r="G88" i="1"/>
  <c r="H88" i="1"/>
  <c r="F88" i="1"/>
  <c r="C88" i="1"/>
  <c r="D88" i="1"/>
  <c r="E70" i="1"/>
  <c r="I70" i="1"/>
  <c r="J70" i="1"/>
  <c r="L70" i="1" s="1"/>
  <c r="E49" i="1"/>
  <c r="I49" i="1"/>
  <c r="K49" i="1"/>
  <c r="L49" i="1"/>
  <c r="F47" i="1"/>
  <c r="F46" i="1" s="1"/>
  <c r="F10" i="1" s="1"/>
  <c r="G47" i="1"/>
  <c r="J47" i="1" s="1"/>
  <c r="H47" i="1"/>
  <c r="K47" i="1" s="1"/>
  <c r="K46" i="1" s="1"/>
  <c r="C31" i="1"/>
  <c r="K31" i="1"/>
  <c r="C85" i="1"/>
  <c r="J85" i="1" s="1"/>
  <c r="D85" i="1"/>
  <c r="K85" i="1" s="1"/>
  <c r="E87" i="1"/>
  <c r="K87" i="1"/>
  <c r="J87" i="1"/>
  <c r="J63" i="1"/>
  <c r="D62" i="1"/>
  <c r="D61" i="1" s="1"/>
  <c r="C62" i="1"/>
  <c r="C61" i="1" s="1"/>
  <c r="J61" i="1" s="1"/>
  <c r="K89" i="1"/>
  <c r="J89" i="1"/>
  <c r="I89" i="1"/>
  <c r="E89" i="1"/>
  <c r="K86" i="1"/>
  <c r="J86" i="1"/>
  <c r="I86" i="1"/>
  <c r="E86" i="1"/>
  <c r="I85" i="1"/>
  <c r="K84" i="1"/>
  <c r="J84" i="1"/>
  <c r="I84" i="1"/>
  <c r="E84" i="1"/>
  <c r="H83" i="1"/>
  <c r="H80" i="1" s="1"/>
  <c r="H79" i="1" s="1"/>
  <c r="G83" i="1"/>
  <c r="I83" i="1" s="1"/>
  <c r="F83" i="1"/>
  <c r="F80" i="1" s="1"/>
  <c r="D83" i="1"/>
  <c r="C83" i="1"/>
  <c r="J83" i="1" s="1"/>
  <c r="K82" i="1"/>
  <c r="J82" i="1"/>
  <c r="L82" i="1" s="1"/>
  <c r="I82" i="1"/>
  <c r="E82" i="1"/>
  <c r="H81" i="1"/>
  <c r="G81" i="1"/>
  <c r="F81" i="1"/>
  <c r="D81" i="1"/>
  <c r="E81" i="1" s="1"/>
  <c r="C81" i="1"/>
  <c r="J81" i="1" s="1"/>
  <c r="K77" i="1"/>
  <c r="L77" i="1" s="1"/>
  <c r="J77" i="1"/>
  <c r="I77" i="1"/>
  <c r="E77" i="1"/>
  <c r="H76" i="1"/>
  <c r="H75" i="1" s="1"/>
  <c r="H71" i="1" s="1"/>
  <c r="G76" i="1"/>
  <c r="G75" i="1"/>
  <c r="F76" i="1"/>
  <c r="D76" i="1"/>
  <c r="D75" i="1" s="1"/>
  <c r="C76" i="1"/>
  <c r="J76" i="1" s="1"/>
  <c r="E71" i="1"/>
  <c r="K69" i="1"/>
  <c r="E69" i="1"/>
  <c r="H68" i="1"/>
  <c r="K68" i="1" s="1"/>
  <c r="E68" i="1"/>
  <c r="I67" i="1"/>
  <c r="D67" i="1"/>
  <c r="K67" i="1" s="1"/>
  <c r="C67" i="1"/>
  <c r="E67" i="1" s="1"/>
  <c r="K66" i="1"/>
  <c r="J66" i="1"/>
  <c r="I66" i="1"/>
  <c r="E66" i="1"/>
  <c r="H65" i="1"/>
  <c r="K65" i="1" s="1"/>
  <c r="G65" i="1"/>
  <c r="F65" i="1"/>
  <c r="F64" i="1" s="1"/>
  <c r="E65" i="1"/>
  <c r="E64" i="1"/>
  <c r="K63" i="1"/>
  <c r="I63" i="1"/>
  <c r="E63" i="1"/>
  <c r="I62" i="1"/>
  <c r="I61" i="1"/>
  <c r="K60" i="1"/>
  <c r="K59" i="1" s="1"/>
  <c r="J60" i="1"/>
  <c r="J59" i="1" s="1"/>
  <c r="I60" i="1"/>
  <c r="E60" i="1"/>
  <c r="H59" i="1"/>
  <c r="G59" i="1"/>
  <c r="I59" i="1" s="1"/>
  <c r="F59" i="1"/>
  <c r="D59" i="1"/>
  <c r="C59" i="1"/>
  <c r="E59" i="1" s="1"/>
  <c r="K58" i="1"/>
  <c r="J58" i="1"/>
  <c r="L58" i="1" s="1"/>
  <c r="I58" i="1"/>
  <c r="E58" i="1"/>
  <c r="I57" i="1"/>
  <c r="D57" i="1"/>
  <c r="D56" i="1" s="1"/>
  <c r="K56" i="1" s="1"/>
  <c r="C57" i="1"/>
  <c r="H56" i="1"/>
  <c r="G56" i="1"/>
  <c r="I56" i="1" s="1"/>
  <c r="F56" i="1"/>
  <c r="K55" i="1"/>
  <c r="E55" i="1"/>
  <c r="K54" i="1"/>
  <c r="J54" i="1"/>
  <c r="L54" i="1" s="1"/>
  <c r="I54" i="1"/>
  <c r="E54" i="1"/>
  <c r="K53" i="1"/>
  <c r="J53" i="1"/>
  <c r="I53" i="1"/>
  <c r="E53" i="1"/>
  <c r="I52" i="1"/>
  <c r="D52" i="1"/>
  <c r="K52" i="1" s="1"/>
  <c r="C52" i="1"/>
  <c r="J52" i="1" s="1"/>
  <c r="H51" i="1"/>
  <c r="G51" i="1"/>
  <c r="I51" i="1" s="1"/>
  <c r="F51" i="1"/>
  <c r="J48" i="1"/>
  <c r="L48" i="1" s="1"/>
  <c r="I48" i="1"/>
  <c r="E48" i="1"/>
  <c r="E47" i="1"/>
  <c r="E46" i="1"/>
  <c r="K45" i="1"/>
  <c r="J45" i="1"/>
  <c r="I45" i="1"/>
  <c r="E45" i="1"/>
  <c r="K44" i="1"/>
  <c r="J44" i="1"/>
  <c r="I44" i="1"/>
  <c r="E44" i="1"/>
  <c r="K43" i="1"/>
  <c r="J43" i="1"/>
  <c r="I43" i="1"/>
  <c r="E43" i="1"/>
  <c r="I42" i="1"/>
  <c r="D42" i="1"/>
  <c r="C42" i="1"/>
  <c r="J42" i="1" s="1"/>
  <c r="K41" i="1"/>
  <c r="J41" i="1"/>
  <c r="I41" i="1"/>
  <c r="H40" i="1"/>
  <c r="H39" i="1" s="1"/>
  <c r="K39" i="1" s="1"/>
  <c r="G40" i="1"/>
  <c r="I40" i="1" s="1"/>
  <c r="F40" i="1"/>
  <c r="D40" i="1"/>
  <c r="D30" i="1" s="1"/>
  <c r="C40" i="1"/>
  <c r="C30" i="1" s="1"/>
  <c r="J30" i="1" s="1"/>
  <c r="E39" i="1"/>
  <c r="K38" i="1"/>
  <c r="J38" i="1"/>
  <c r="I38" i="1"/>
  <c r="E38" i="1"/>
  <c r="K37" i="1"/>
  <c r="J37" i="1"/>
  <c r="I37" i="1"/>
  <c r="E37" i="1"/>
  <c r="K36" i="1"/>
  <c r="J36" i="1"/>
  <c r="I36" i="1"/>
  <c r="E36" i="1"/>
  <c r="H35" i="1"/>
  <c r="K35" i="1" s="1"/>
  <c r="G35" i="1"/>
  <c r="J35" i="1" s="1"/>
  <c r="E35" i="1"/>
  <c r="K34" i="1"/>
  <c r="J34" i="1"/>
  <c r="I34" i="1"/>
  <c r="E34" i="1"/>
  <c r="K33" i="1"/>
  <c r="J33" i="1"/>
  <c r="I33" i="1"/>
  <c r="I30" i="1"/>
  <c r="K27" i="1"/>
  <c r="J27" i="1"/>
  <c r="I27" i="1"/>
  <c r="E27" i="1"/>
  <c r="K26" i="1"/>
  <c r="J26" i="1"/>
  <c r="I26" i="1"/>
  <c r="E26" i="1"/>
  <c r="I25" i="1"/>
  <c r="D25" i="1"/>
  <c r="K25" i="1" s="1"/>
  <c r="C25" i="1"/>
  <c r="J25" i="1" s="1"/>
  <c r="K24" i="1"/>
  <c r="J24" i="1"/>
  <c r="I24" i="1"/>
  <c r="E24" i="1"/>
  <c r="I23" i="1"/>
  <c r="D23" i="1"/>
  <c r="C23" i="1"/>
  <c r="I22" i="1"/>
  <c r="K21" i="1"/>
  <c r="J21" i="1"/>
  <c r="L21" i="1" s="1"/>
  <c r="I21" i="1"/>
  <c r="J20" i="1"/>
  <c r="L20" i="1" s="1"/>
  <c r="I20" i="1"/>
  <c r="D20" i="1"/>
  <c r="D16" i="1" s="1"/>
  <c r="H19" i="1"/>
  <c r="K19" i="1" s="1"/>
  <c r="G19" i="1"/>
  <c r="J19" i="1" s="1"/>
  <c r="E19" i="1"/>
  <c r="K18" i="1"/>
  <c r="J18" i="1"/>
  <c r="I18" i="1"/>
  <c r="E18" i="1"/>
  <c r="I17" i="1"/>
  <c r="C17" i="1"/>
  <c r="J17" i="1" s="1"/>
  <c r="I16" i="1"/>
  <c r="K15" i="1"/>
  <c r="J15" i="1"/>
  <c r="I15" i="1"/>
  <c r="E15" i="1"/>
  <c r="K14" i="1"/>
  <c r="J14" i="1"/>
  <c r="I14" i="1"/>
  <c r="E14" i="1"/>
  <c r="K13" i="1"/>
  <c r="J13" i="1"/>
  <c r="I13" i="1"/>
  <c r="E13" i="1"/>
  <c r="H12" i="1"/>
  <c r="G12" i="1"/>
  <c r="I12" i="1" s="1"/>
  <c r="D12" i="1"/>
  <c r="D11" i="1" s="1"/>
  <c r="C12" i="1"/>
  <c r="C11" i="1" s="1"/>
  <c r="G46" i="1"/>
  <c r="K40" i="1"/>
  <c r="G68" i="1"/>
  <c r="I68" i="1" s="1"/>
  <c r="C75" i="1"/>
  <c r="E75" i="1" s="1"/>
  <c r="I55" i="1"/>
  <c r="I35" i="1"/>
  <c r="D22" i="1"/>
  <c r="K22" i="1" s="1"/>
  <c r="C16" i="1"/>
  <c r="J16" i="1" s="1"/>
  <c r="C51" i="1"/>
  <c r="J51" i="1" s="1"/>
  <c r="G80" i="1"/>
  <c r="G79" i="1" s="1"/>
  <c r="I81" i="1"/>
  <c r="J23" i="1"/>
  <c r="J31" i="1"/>
  <c r="J55" i="1"/>
  <c r="L55" i="1" s="1"/>
  <c r="I65" i="1"/>
  <c r="J57" i="1"/>
  <c r="H13" i="3"/>
  <c r="L151" i="6"/>
  <c r="K151" i="6"/>
  <c r="E151" i="6"/>
  <c r="F151" i="6"/>
  <c r="L9" i="6"/>
  <c r="M9" i="6" s="1"/>
  <c r="L10" i="6"/>
  <c r="M10" i="6" s="1"/>
  <c r="L15" i="6"/>
  <c r="K17" i="6"/>
  <c r="M17" i="6" s="1"/>
  <c r="L18" i="6"/>
  <c r="K18" i="6"/>
  <c r="M18" i="6" s="1"/>
  <c r="L30" i="6"/>
  <c r="K30" i="6"/>
  <c r="L35" i="6"/>
  <c r="K35" i="6"/>
  <c r="L36" i="6"/>
  <c r="K36" i="6"/>
  <c r="L45" i="6"/>
  <c r="K45" i="6"/>
  <c r="L46" i="6"/>
  <c r="K46" i="6"/>
  <c r="J42" i="6"/>
  <c r="J45" i="6"/>
  <c r="J46" i="6"/>
  <c r="J48" i="6"/>
  <c r="J49" i="6"/>
  <c r="F44" i="6"/>
  <c r="F45" i="6"/>
  <c r="F46" i="6"/>
  <c r="H8" i="6"/>
  <c r="H11" i="6"/>
  <c r="L11" i="6"/>
  <c r="H13" i="6"/>
  <c r="H16" i="6"/>
  <c r="G8" i="6"/>
  <c r="G11" i="6"/>
  <c r="K11" i="6" s="1"/>
  <c r="M11" i="6" s="1"/>
  <c r="G13" i="6"/>
  <c r="G16" i="6"/>
  <c r="I16" i="6" s="1"/>
  <c r="J28" i="6"/>
  <c r="J30" i="6"/>
  <c r="J35" i="6"/>
  <c r="J20" i="6"/>
  <c r="H27" i="6"/>
  <c r="H34" i="6"/>
  <c r="G27" i="6"/>
  <c r="G34" i="6"/>
  <c r="K34" i="6" s="1"/>
  <c r="F10" i="6"/>
  <c r="F12" i="6"/>
  <c r="F15" i="6"/>
  <c r="F18" i="6"/>
  <c r="F30" i="6"/>
  <c r="F32" i="6"/>
  <c r="F33" i="6"/>
  <c r="F35" i="6"/>
  <c r="F36" i="6"/>
  <c r="F21" i="6"/>
  <c r="F23" i="6"/>
  <c r="F24" i="6"/>
  <c r="F11" i="6"/>
  <c r="C13" i="6"/>
  <c r="K13" i="6" s="1"/>
  <c r="E16" i="6"/>
  <c r="C11" i="4"/>
  <c r="D11" i="4"/>
  <c r="E11" i="4"/>
  <c r="F11" i="4"/>
  <c r="G11" i="4"/>
  <c r="B11" i="4"/>
  <c r="D16" i="4"/>
  <c r="D13" i="4" s="1"/>
  <c r="F16" i="4"/>
  <c r="C16" i="4"/>
  <c r="C13" i="4" s="1"/>
  <c r="I13" i="3"/>
  <c r="L23" i="6"/>
  <c r="K23" i="6"/>
  <c r="J23" i="6"/>
  <c r="I23" i="6"/>
  <c r="K105" i="6"/>
  <c r="J105" i="6"/>
  <c r="K104" i="6"/>
  <c r="M104" i="6" s="1"/>
  <c r="J104" i="6"/>
  <c r="I105" i="6"/>
  <c r="G34" i="8"/>
  <c r="L34" i="8"/>
  <c r="L5" i="8" s="1"/>
  <c r="Q34" i="8"/>
  <c r="V34" i="8"/>
  <c r="AA34" i="8"/>
  <c r="AF34" i="8"/>
  <c r="AK34" i="8"/>
  <c r="AP34" i="8"/>
  <c r="AU34" i="8"/>
  <c r="AY34" i="8"/>
  <c r="AY5" i="8" s="1"/>
  <c r="AX34" i="8"/>
  <c r="AW34" i="8"/>
  <c r="AV34" i="8"/>
  <c r="AT34" i="8"/>
  <c r="AS34" i="8"/>
  <c r="AR34" i="8"/>
  <c r="AQ34" i="8"/>
  <c r="AO34" i="8"/>
  <c r="AN34" i="8"/>
  <c r="AM34" i="8"/>
  <c r="AL34" i="8"/>
  <c r="AJ34" i="8"/>
  <c r="AI34" i="8"/>
  <c r="AH34" i="8"/>
  <c r="AG34" i="8"/>
  <c r="AE34" i="8"/>
  <c r="AD34" i="8"/>
  <c r="AC34" i="8"/>
  <c r="AB34" i="8"/>
  <c r="Z34" i="8"/>
  <c r="Y34" i="8"/>
  <c r="X34" i="8"/>
  <c r="W34" i="8"/>
  <c r="U34" i="8"/>
  <c r="T34" i="8"/>
  <c r="S34" i="8"/>
  <c r="R34" i="8"/>
  <c r="P34" i="8"/>
  <c r="O34" i="8"/>
  <c r="N34" i="8"/>
  <c r="M34" i="8"/>
  <c r="K34" i="8"/>
  <c r="K5" i="8" s="1"/>
  <c r="J34" i="8"/>
  <c r="I34" i="8"/>
  <c r="H34" i="8"/>
  <c r="G15" i="8"/>
  <c r="AZ15" i="8" s="1"/>
  <c r="L15" i="8"/>
  <c r="Q15" i="8"/>
  <c r="V15" i="8"/>
  <c r="AA15" i="8"/>
  <c r="AF15" i="8"/>
  <c r="AK15" i="8"/>
  <c r="AP15" i="8"/>
  <c r="AU15" i="8"/>
  <c r="AY15" i="8"/>
  <c r="AX15" i="8"/>
  <c r="AW15" i="8"/>
  <c r="AV15" i="8"/>
  <c r="AT15" i="8"/>
  <c r="AS15" i="8"/>
  <c r="AR15" i="8"/>
  <c r="AQ15" i="8"/>
  <c r="AO15" i="8"/>
  <c r="AN15" i="8"/>
  <c r="AM15" i="8"/>
  <c r="AL15" i="8"/>
  <c r="AJ15" i="8"/>
  <c r="AI15" i="8"/>
  <c r="AH15" i="8"/>
  <c r="AG15" i="8"/>
  <c r="AE15" i="8"/>
  <c r="AD15" i="8"/>
  <c r="AC15" i="8"/>
  <c r="AB15" i="8"/>
  <c r="Z15" i="8"/>
  <c r="Y15" i="8"/>
  <c r="X15" i="8"/>
  <c r="W15" i="8"/>
  <c r="U15" i="8"/>
  <c r="T15" i="8"/>
  <c r="S15" i="8"/>
  <c r="R15" i="8"/>
  <c r="P15" i="8"/>
  <c r="O15" i="8"/>
  <c r="N15" i="8"/>
  <c r="M15" i="8"/>
  <c r="K15" i="8"/>
  <c r="J15" i="8"/>
  <c r="I15" i="8"/>
  <c r="H15" i="8"/>
  <c r="AZ14" i="8"/>
  <c r="G13" i="8"/>
  <c r="L13" i="8"/>
  <c r="Q13" i="8"/>
  <c r="AZ13" i="8" s="1"/>
  <c r="V13" i="8"/>
  <c r="AA13" i="8"/>
  <c r="AF13" i="8"/>
  <c r="AK13" i="8"/>
  <c r="AK5" i="8" s="1"/>
  <c r="AP13" i="8"/>
  <c r="AU13" i="8"/>
  <c r="AY13" i="8"/>
  <c r="AX13" i="8"/>
  <c r="AX5" i="8" s="1"/>
  <c r="AW13" i="8"/>
  <c r="AV13" i="8"/>
  <c r="AT13" i="8"/>
  <c r="AS13" i="8"/>
  <c r="AS5" i="8" s="1"/>
  <c r="AR13" i="8"/>
  <c r="AQ13" i="8"/>
  <c r="AO13" i="8"/>
  <c r="AN13" i="8"/>
  <c r="AN5" i="8" s="1"/>
  <c r="AM13" i="8"/>
  <c r="AL13" i="8"/>
  <c r="AJ13" i="8"/>
  <c r="AI13" i="8"/>
  <c r="AI5" i="8" s="1"/>
  <c r="AH13" i="8"/>
  <c r="AG13" i="8"/>
  <c r="AE13" i="8"/>
  <c r="AD13" i="8"/>
  <c r="AC13" i="8"/>
  <c r="AB13" i="8"/>
  <c r="Z13" i="8"/>
  <c r="Y13" i="8"/>
  <c r="X13" i="8"/>
  <c r="W13" i="8"/>
  <c r="U13" i="8"/>
  <c r="T13" i="8"/>
  <c r="S13" i="8"/>
  <c r="R13" i="8"/>
  <c r="P13" i="8"/>
  <c r="O13" i="8"/>
  <c r="O5" i="8" s="1"/>
  <c r="N13" i="8"/>
  <c r="M13" i="8"/>
  <c r="K13" i="8"/>
  <c r="J13" i="8"/>
  <c r="J5" i="8" s="1"/>
  <c r="I13" i="8"/>
  <c r="H13" i="8"/>
  <c r="AZ12" i="8"/>
  <c r="G11" i="8"/>
  <c r="AZ11" i="8" s="1"/>
  <c r="L11" i="8"/>
  <c r="Q11" i="8"/>
  <c r="V11" i="8"/>
  <c r="AA11" i="8"/>
  <c r="AF11" i="8"/>
  <c r="AK11" i="8"/>
  <c r="AP11" i="8"/>
  <c r="AU11" i="8"/>
  <c r="AU5" i="8" s="1"/>
  <c r="AY11" i="8"/>
  <c r="AX11" i="8"/>
  <c r="AW11" i="8"/>
  <c r="AV11" i="8"/>
  <c r="AV5" i="8" s="1"/>
  <c r="AT11" i="8"/>
  <c r="AS11" i="8"/>
  <c r="AR11" i="8"/>
  <c r="AQ11" i="8"/>
  <c r="AQ5" i="8" s="1"/>
  <c r="AO11" i="8"/>
  <c r="AN11" i="8"/>
  <c r="AM11" i="8"/>
  <c r="AL11" i="8"/>
  <c r="AL5" i="8" s="1"/>
  <c r="AJ11" i="8"/>
  <c r="AI11" i="8"/>
  <c r="AH11" i="8"/>
  <c r="AG11" i="8"/>
  <c r="AG5" i="8" s="1"/>
  <c r="AE11" i="8"/>
  <c r="AD11" i="8"/>
  <c r="AC11" i="8"/>
  <c r="AB11" i="8"/>
  <c r="Z11" i="8"/>
  <c r="Y11" i="8"/>
  <c r="X11" i="8"/>
  <c r="W11" i="8"/>
  <c r="W5" i="8" s="1"/>
  <c r="U11" i="8"/>
  <c r="T11" i="8"/>
  <c r="S11" i="8"/>
  <c r="R11" i="8"/>
  <c r="R5" i="8" s="1"/>
  <c r="P11" i="8"/>
  <c r="O11" i="8"/>
  <c r="N11" i="8"/>
  <c r="N5" i="8" s="1"/>
  <c r="M11" i="8"/>
  <c r="M5" i="8" s="1"/>
  <c r="K11" i="8"/>
  <c r="J11" i="8"/>
  <c r="I11" i="8"/>
  <c r="H11" i="8"/>
  <c r="H5" i="8" s="1"/>
  <c r="AZ6" i="8"/>
  <c r="J11" i="3"/>
  <c r="J10" i="3" s="1"/>
  <c r="J13" i="3"/>
  <c r="J12" i="3" s="1"/>
  <c r="L51" i="6"/>
  <c r="K51" i="6"/>
  <c r="L52" i="6"/>
  <c r="K52" i="6"/>
  <c r="L54" i="6"/>
  <c r="N54" i="6" s="1"/>
  <c r="K54" i="6"/>
  <c r="L55" i="6"/>
  <c r="K55" i="6"/>
  <c r="L56" i="6"/>
  <c r="L57" i="6"/>
  <c r="K57" i="6"/>
  <c r="K58" i="6"/>
  <c r="K59" i="6"/>
  <c r="L64" i="6"/>
  <c r="K64" i="6"/>
  <c r="L65" i="6"/>
  <c r="K65" i="6"/>
  <c r="L67" i="6"/>
  <c r="K67" i="6"/>
  <c r="M67" i="6" s="1"/>
  <c r="K68" i="6"/>
  <c r="M68" i="6" s="1"/>
  <c r="L75" i="6"/>
  <c r="K75" i="6"/>
  <c r="H138" i="6"/>
  <c r="L138" i="6" s="1"/>
  <c r="G138" i="6"/>
  <c r="G137" i="6" s="1"/>
  <c r="I137" i="6" s="1"/>
  <c r="L141" i="6"/>
  <c r="K141" i="6"/>
  <c r="J51" i="6"/>
  <c r="J52" i="6"/>
  <c r="J53" i="6"/>
  <c r="J54" i="6"/>
  <c r="J55" i="6"/>
  <c r="J56" i="6"/>
  <c r="J57" i="6"/>
  <c r="J58" i="6"/>
  <c r="J59" i="6"/>
  <c r="J64" i="6"/>
  <c r="J65" i="6"/>
  <c r="J67" i="6"/>
  <c r="J68" i="6"/>
  <c r="J75" i="6"/>
  <c r="J141" i="6"/>
  <c r="D147" i="6"/>
  <c r="D146" i="6" s="1"/>
  <c r="H147" i="6"/>
  <c r="H146" i="6" s="1"/>
  <c r="H149" i="6"/>
  <c r="H148" i="6" s="1"/>
  <c r="C147" i="6"/>
  <c r="C146" i="6" s="1"/>
  <c r="G147" i="6"/>
  <c r="I147" i="6" s="1"/>
  <c r="G149" i="6"/>
  <c r="G148" i="6" s="1"/>
  <c r="L135" i="6"/>
  <c r="K135" i="6"/>
  <c r="M135" i="6" s="1"/>
  <c r="L136" i="6"/>
  <c r="K136" i="6"/>
  <c r="M136" i="6" s="1"/>
  <c r="J135" i="6"/>
  <c r="J136" i="6"/>
  <c r="J134" i="6" s="1"/>
  <c r="L130" i="6"/>
  <c r="K130" i="6"/>
  <c r="L131" i="6"/>
  <c r="K131" i="6"/>
  <c r="N131" i="6" s="1"/>
  <c r="L132" i="6"/>
  <c r="K132" i="6"/>
  <c r="M132" i="6" s="1"/>
  <c r="J130" i="6"/>
  <c r="J131" i="6"/>
  <c r="J129" i="6" s="1"/>
  <c r="J132" i="6"/>
  <c r="L128" i="6"/>
  <c r="K128" i="6"/>
  <c r="L127" i="6"/>
  <c r="L126" i="6" s="1"/>
  <c r="K127" i="6"/>
  <c r="J128" i="6"/>
  <c r="J127" i="6"/>
  <c r="L125" i="6"/>
  <c r="L124" i="6" s="1"/>
  <c r="K125" i="6"/>
  <c r="K124" i="6" s="1"/>
  <c r="J125" i="6"/>
  <c r="J124" i="6" s="1"/>
  <c r="L123" i="6"/>
  <c r="K123" i="6"/>
  <c r="N123" i="6" s="1"/>
  <c r="L133" i="6"/>
  <c r="K133" i="6"/>
  <c r="M133" i="6" s="1"/>
  <c r="J123" i="6"/>
  <c r="J133" i="6"/>
  <c r="L117" i="6"/>
  <c r="K117" i="6"/>
  <c r="M117" i="6" s="1"/>
  <c r="L118" i="6"/>
  <c r="K118" i="6"/>
  <c r="M118" i="6" s="1"/>
  <c r="L119" i="6"/>
  <c r="K119" i="6"/>
  <c r="J117" i="6"/>
  <c r="J118" i="6"/>
  <c r="J116" i="6" s="1"/>
  <c r="J119" i="6"/>
  <c r="L113" i="6"/>
  <c r="N113" i="6" s="1"/>
  <c r="K113" i="6"/>
  <c r="L114" i="6"/>
  <c r="K114" i="6"/>
  <c r="L115" i="6"/>
  <c r="K115" i="6"/>
  <c r="M115" i="6" s="1"/>
  <c r="J113" i="6"/>
  <c r="J112" i="6" s="1"/>
  <c r="J114" i="6"/>
  <c r="J115" i="6"/>
  <c r="L110" i="6"/>
  <c r="K110" i="6"/>
  <c r="M110" i="6" s="1"/>
  <c r="L111" i="6"/>
  <c r="K111" i="6"/>
  <c r="M111" i="6" s="1"/>
  <c r="J110" i="6"/>
  <c r="J111" i="6"/>
  <c r="J109" i="6" s="1"/>
  <c r="L104" i="6"/>
  <c r="N104" i="6" s="1"/>
  <c r="L105" i="6"/>
  <c r="N105" i="6" s="1"/>
  <c r="L106" i="6"/>
  <c r="K106" i="6"/>
  <c r="L107" i="6"/>
  <c r="K107" i="6"/>
  <c r="L108" i="6"/>
  <c r="K108" i="6"/>
  <c r="M108" i="6" s="1"/>
  <c r="J106" i="6"/>
  <c r="J107" i="6"/>
  <c r="J108" i="6"/>
  <c r="L98" i="6"/>
  <c r="K98" i="6"/>
  <c r="L99" i="6"/>
  <c r="K99" i="6"/>
  <c r="M99" i="6" s="1"/>
  <c r="L100" i="6"/>
  <c r="K100" i="6"/>
  <c r="L101" i="6"/>
  <c r="N101" i="6" s="1"/>
  <c r="K101" i="6"/>
  <c r="L102" i="6"/>
  <c r="N102" i="6" s="1"/>
  <c r="K102" i="6"/>
  <c r="M102" i="6" s="1"/>
  <c r="J98" i="6"/>
  <c r="J99" i="6"/>
  <c r="J100" i="6"/>
  <c r="J101" i="6"/>
  <c r="J102" i="6"/>
  <c r="H103" i="6"/>
  <c r="H109" i="6"/>
  <c r="H97" i="6" s="1"/>
  <c r="L95" i="6"/>
  <c r="L94" i="6" s="1"/>
  <c r="K95" i="6"/>
  <c r="K94" i="6" s="1"/>
  <c r="J95" i="6"/>
  <c r="J94" i="6" s="1"/>
  <c r="L96" i="6"/>
  <c r="K96" i="6"/>
  <c r="L120" i="6"/>
  <c r="N120" i="6" s="1"/>
  <c r="K120" i="6"/>
  <c r="J96" i="6"/>
  <c r="J120" i="6"/>
  <c r="J14" i="6"/>
  <c r="J15" i="6"/>
  <c r="K21" i="6"/>
  <c r="L21" i="6"/>
  <c r="K24" i="6"/>
  <c r="L24" i="6"/>
  <c r="K32" i="6"/>
  <c r="N32" i="6" s="1"/>
  <c r="L32" i="6"/>
  <c r="K33" i="6"/>
  <c r="L33" i="6"/>
  <c r="M105" i="6"/>
  <c r="M127" i="6"/>
  <c r="K139" i="6"/>
  <c r="M139" i="6" s="1"/>
  <c r="L139" i="6"/>
  <c r="K140" i="6"/>
  <c r="M140" i="6" s="1"/>
  <c r="L140" i="6"/>
  <c r="K142" i="6"/>
  <c r="L142" i="6"/>
  <c r="K143" i="6"/>
  <c r="M143" i="6" s="1"/>
  <c r="L143" i="6"/>
  <c r="K152" i="6"/>
  <c r="M152" i="6" s="1"/>
  <c r="L152" i="6"/>
  <c r="K153" i="6"/>
  <c r="M153" i="6" s="1"/>
  <c r="L153" i="6"/>
  <c r="K154" i="6"/>
  <c r="L154" i="6"/>
  <c r="K155" i="6"/>
  <c r="N155" i="6" s="1"/>
  <c r="L155" i="6"/>
  <c r="K156" i="6"/>
  <c r="L156" i="6"/>
  <c r="K157" i="6"/>
  <c r="M157" i="6" s="1"/>
  <c r="L157" i="6"/>
  <c r="J17" i="6"/>
  <c r="J18" i="6"/>
  <c r="J11" i="6"/>
  <c r="I9" i="6"/>
  <c r="J9" i="6"/>
  <c r="I10" i="6"/>
  <c r="J10" i="6"/>
  <c r="I11" i="6"/>
  <c r="I13" i="6"/>
  <c r="I14" i="6"/>
  <c r="I15" i="6"/>
  <c r="I17" i="6"/>
  <c r="I18" i="6"/>
  <c r="I20" i="6"/>
  <c r="I21" i="6"/>
  <c r="J21" i="6"/>
  <c r="I22" i="6"/>
  <c r="J22" i="6"/>
  <c r="I24" i="6"/>
  <c r="J24" i="6"/>
  <c r="I27" i="6"/>
  <c r="I28" i="6"/>
  <c r="I30" i="6"/>
  <c r="I32" i="6"/>
  <c r="I33" i="6"/>
  <c r="J33" i="6"/>
  <c r="I34" i="6"/>
  <c r="I35" i="6"/>
  <c r="I36" i="6"/>
  <c r="I40" i="6"/>
  <c r="I41" i="6"/>
  <c r="I42" i="6"/>
  <c r="I45" i="6"/>
  <c r="I46" i="6"/>
  <c r="I48" i="6"/>
  <c r="I49" i="6"/>
  <c r="I51" i="6"/>
  <c r="I52" i="6"/>
  <c r="I53" i="6"/>
  <c r="I54" i="6"/>
  <c r="I55" i="6"/>
  <c r="I56" i="6"/>
  <c r="I57" i="6"/>
  <c r="I58" i="6"/>
  <c r="I59" i="6"/>
  <c r="I64" i="6"/>
  <c r="I65" i="6"/>
  <c r="I66" i="6"/>
  <c r="I67" i="6"/>
  <c r="I68" i="6"/>
  <c r="I75" i="6"/>
  <c r="H94" i="6"/>
  <c r="H93" i="6" s="1"/>
  <c r="H112" i="6"/>
  <c r="H116" i="6"/>
  <c r="H124" i="6"/>
  <c r="H126" i="6"/>
  <c r="H129" i="6"/>
  <c r="H134" i="6"/>
  <c r="G94" i="6"/>
  <c r="I94" i="6" s="1"/>
  <c r="G103" i="6"/>
  <c r="I103" i="6" s="1"/>
  <c r="G109" i="6"/>
  <c r="I109" i="6" s="1"/>
  <c r="G112" i="6"/>
  <c r="I112" i="6" s="1"/>
  <c r="G116" i="6"/>
  <c r="I116" i="6" s="1"/>
  <c r="G124" i="6"/>
  <c r="G126" i="6"/>
  <c r="G129" i="6"/>
  <c r="G134" i="6"/>
  <c r="I134" i="6" s="1"/>
  <c r="I95" i="6"/>
  <c r="I96" i="6"/>
  <c r="I98" i="6"/>
  <c r="I99" i="6"/>
  <c r="I100" i="6"/>
  <c r="I101" i="6"/>
  <c r="I102" i="6"/>
  <c r="I104" i="6"/>
  <c r="I106" i="6"/>
  <c r="I107" i="6"/>
  <c r="I108" i="6"/>
  <c r="I110" i="6"/>
  <c r="I111" i="6"/>
  <c r="I113" i="6"/>
  <c r="I114" i="6"/>
  <c r="I115" i="6"/>
  <c r="I117" i="6"/>
  <c r="I118" i="6"/>
  <c r="I119" i="6"/>
  <c r="I120" i="6"/>
  <c r="I123" i="6"/>
  <c r="I125" i="6"/>
  <c r="I127" i="6"/>
  <c r="I128" i="6"/>
  <c r="I130" i="6"/>
  <c r="I131" i="6"/>
  <c r="I132" i="6"/>
  <c r="I133" i="6"/>
  <c r="I135" i="6"/>
  <c r="I136" i="6"/>
  <c r="I139" i="6"/>
  <c r="J139" i="6"/>
  <c r="I140" i="6"/>
  <c r="J140" i="6"/>
  <c r="I141" i="6"/>
  <c r="I142" i="6"/>
  <c r="J142" i="6"/>
  <c r="I143" i="6"/>
  <c r="J143" i="6"/>
  <c r="I152" i="6"/>
  <c r="J152" i="6"/>
  <c r="I153" i="6"/>
  <c r="J153" i="6"/>
  <c r="I154" i="6"/>
  <c r="J154" i="6"/>
  <c r="I155" i="6"/>
  <c r="J155" i="6"/>
  <c r="I156" i="6"/>
  <c r="J156" i="6"/>
  <c r="I157" i="6"/>
  <c r="J157" i="6"/>
  <c r="F51" i="6"/>
  <c r="F52" i="6"/>
  <c r="F55" i="6"/>
  <c r="F56" i="6"/>
  <c r="F57" i="6"/>
  <c r="F138" i="6"/>
  <c r="F141" i="6"/>
  <c r="F135" i="6"/>
  <c r="F136" i="6"/>
  <c r="F130" i="6"/>
  <c r="F131" i="6"/>
  <c r="F129" i="6" s="1"/>
  <c r="F132" i="6"/>
  <c r="F128" i="6"/>
  <c r="F126" i="6" s="1"/>
  <c r="F127" i="6"/>
  <c r="F125" i="6"/>
  <c r="F124" i="6" s="1"/>
  <c r="F123" i="6"/>
  <c r="F133" i="6"/>
  <c r="D124" i="6"/>
  <c r="D126" i="6"/>
  <c r="D122" i="6" s="1"/>
  <c r="D129" i="6"/>
  <c r="D134" i="6"/>
  <c r="F113" i="6"/>
  <c r="F114" i="6"/>
  <c r="F115" i="6"/>
  <c r="F110" i="6"/>
  <c r="F109" i="6" s="1"/>
  <c r="F111" i="6"/>
  <c r="F104" i="6"/>
  <c r="F105" i="6"/>
  <c r="F106" i="6"/>
  <c r="F107" i="6"/>
  <c r="F108" i="6"/>
  <c r="F98" i="6"/>
  <c r="F99" i="6"/>
  <c r="F100" i="6"/>
  <c r="F101" i="6"/>
  <c r="F102" i="6"/>
  <c r="F95" i="6"/>
  <c r="F94" i="6" s="1"/>
  <c r="F96" i="6"/>
  <c r="D116" i="6"/>
  <c r="C116" i="6"/>
  <c r="F120" i="6"/>
  <c r="E49" i="6"/>
  <c r="E51" i="6"/>
  <c r="E52" i="6"/>
  <c r="E55" i="6"/>
  <c r="E57" i="6"/>
  <c r="C94" i="6"/>
  <c r="C103" i="6"/>
  <c r="C109" i="6"/>
  <c r="E109" i="6" s="1"/>
  <c r="C112" i="6"/>
  <c r="C124" i="6"/>
  <c r="C126" i="6"/>
  <c r="E126" i="6" s="1"/>
  <c r="C129" i="6"/>
  <c r="E129" i="6" s="1"/>
  <c r="C134" i="6"/>
  <c r="E134" i="6" s="1"/>
  <c r="D94" i="6"/>
  <c r="D93" i="6" s="1"/>
  <c r="D109" i="6"/>
  <c r="D112" i="6"/>
  <c r="E95" i="6"/>
  <c r="E96" i="6"/>
  <c r="E98" i="6"/>
  <c r="E99" i="6"/>
  <c r="E100" i="6"/>
  <c r="E101" i="6"/>
  <c r="E102" i="6"/>
  <c r="E104" i="6"/>
  <c r="E105" i="6"/>
  <c r="E106" i="6"/>
  <c r="E107" i="6"/>
  <c r="E108" i="6"/>
  <c r="E110" i="6"/>
  <c r="E111" i="6"/>
  <c r="E113" i="6"/>
  <c r="E114" i="6"/>
  <c r="E115" i="6"/>
  <c r="E117" i="6"/>
  <c r="F117" i="6"/>
  <c r="E118" i="6"/>
  <c r="F118" i="6"/>
  <c r="E119" i="6"/>
  <c r="F119" i="6"/>
  <c r="E120" i="6"/>
  <c r="E123" i="6"/>
  <c r="E125" i="6"/>
  <c r="E127" i="6"/>
  <c r="E128" i="6"/>
  <c r="E130" i="6"/>
  <c r="E131" i="6"/>
  <c r="E132" i="6"/>
  <c r="E133" i="6"/>
  <c r="E135" i="6"/>
  <c r="E136" i="6"/>
  <c r="C137" i="6"/>
  <c r="E137" i="6" s="1"/>
  <c r="D137" i="6"/>
  <c r="E138" i="6"/>
  <c r="E139" i="6"/>
  <c r="F139" i="6"/>
  <c r="E140" i="6"/>
  <c r="F140" i="6"/>
  <c r="E141" i="6"/>
  <c r="E142" i="6"/>
  <c r="F142" i="6"/>
  <c r="E143" i="6"/>
  <c r="F143" i="6"/>
  <c r="E148" i="6"/>
  <c r="F148" i="6"/>
  <c r="E149" i="6"/>
  <c r="F149" i="6"/>
  <c r="E152" i="6"/>
  <c r="F152" i="6"/>
  <c r="E153" i="6"/>
  <c r="F153" i="6"/>
  <c r="E154" i="6"/>
  <c r="F154" i="6"/>
  <c r="E155" i="6"/>
  <c r="F155" i="6"/>
  <c r="E156" i="6"/>
  <c r="F156" i="6"/>
  <c r="E157" i="6"/>
  <c r="F157" i="6"/>
  <c r="E10" i="6"/>
  <c r="E11" i="6"/>
  <c r="E12" i="6"/>
  <c r="E15" i="6"/>
  <c r="E17" i="6"/>
  <c r="E18" i="6"/>
  <c r="E21" i="6"/>
  <c r="E24" i="6"/>
  <c r="E30" i="6"/>
  <c r="E32" i="6"/>
  <c r="E33" i="6"/>
  <c r="E35" i="6"/>
  <c r="E36" i="6"/>
  <c r="E40" i="6"/>
  <c r="E41" i="6"/>
  <c r="E42" i="6"/>
  <c r="E44" i="6"/>
  <c r="E45" i="6"/>
  <c r="E46" i="6"/>
  <c r="G10" i="3"/>
  <c r="G14" i="3" s="1"/>
  <c r="G12" i="3"/>
  <c r="F10" i="3"/>
  <c r="F12" i="3"/>
  <c r="H12" i="3" s="1"/>
  <c r="D10" i="3"/>
  <c r="D12" i="3"/>
  <c r="C10" i="3"/>
  <c r="C12" i="3"/>
  <c r="E12" i="3" s="1"/>
  <c r="B13" i="4"/>
  <c r="I11" i="3"/>
  <c r="I10" i="3" s="1"/>
  <c r="E11" i="3"/>
  <c r="H11" i="3"/>
  <c r="I12" i="3"/>
  <c r="E13" i="3"/>
  <c r="I126" i="6"/>
  <c r="H137" i="6"/>
  <c r="I138" i="6"/>
  <c r="L116" i="6"/>
  <c r="N152" i="6"/>
  <c r="I60" i="6"/>
  <c r="L147" i="6"/>
  <c r="F13" i="4"/>
  <c r="I31" i="6"/>
  <c r="K11" i="3"/>
  <c r="K149" i="6"/>
  <c r="M149" i="6" s="1"/>
  <c r="K138" i="6"/>
  <c r="K137" i="6" s="1"/>
  <c r="M137" i="6" s="1"/>
  <c r="H19" i="6"/>
  <c r="G146" i="6"/>
  <c r="I146" i="6" s="1"/>
  <c r="J103" i="6"/>
  <c r="N139" i="6"/>
  <c r="M125" i="6"/>
  <c r="N108" i="6"/>
  <c r="E50" i="6"/>
  <c r="N114" i="6"/>
  <c r="D97" i="6"/>
  <c r="M101" i="6"/>
  <c r="L59" i="6"/>
  <c r="F49" i="6"/>
  <c r="D53" i="6"/>
  <c r="L53" i="6" s="1"/>
  <c r="E54" i="6"/>
  <c r="F54" i="6"/>
  <c r="M54" i="6"/>
  <c r="N40" i="6"/>
  <c r="M40" i="6"/>
  <c r="E22" i="6"/>
  <c r="L44" i="6"/>
  <c r="L43" i="6" s="1"/>
  <c r="I50" i="6"/>
  <c r="F63" i="6"/>
  <c r="F66" i="6"/>
  <c r="F134" i="6"/>
  <c r="G97" i="6"/>
  <c r="N133" i="6"/>
  <c r="N52" i="6"/>
  <c r="I39" i="6"/>
  <c r="M142" i="6"/>
  <c r="M128" i="6"/>
  <c r="L134" i="6"/>
  <c r="N128" i="6"/>
  <c r="F81" i="6"/>
  <c r="G71" i="1"/>
  <c r="I75" i="1"/>
  <c r="E88" i="1"/>
  <c r="C80" i="1"/>
  <c r="C79" i="1" s="1"/>
  <c r="J12" i="1"/>
  <c r="K57" i="1"/>
  <c r="L57" i="1" s="1"/>
  <c r="G39" i="1"/>
  <c r="I39" i="1" s="1"/>
  <c r="D51" i="1"/>
  <c r="E51" i="1" s="1"/>
  <c r="K23" i="1"/>
  <c r="L23" i="1" s="1"/>
  <c r="J67" i="1"/>
  <c r="L67" i="1" s="1"/>
  <c r="F75" i="1"/>
  <c r="J75" i="1" s="1"/>
  <c r="J62" i="1"/>
  <c r="I76" i="1"/>
  <c r="E12" i="1"/>
  <c r="E11" i="1" s="1"/>
  <c r="I69" i="1"/>
  <c r="N57" i="6"/>
  <c r="M138" i="6"/>
  <c r="L31" i="6"/>
  <c r="N136" i="6"/>
  <c r="F147" i="6"/>
  <c r="J149" i="6"/>
  <c r="N99" i="6"/>
  <c r="G19" i="6"/>
  <c r="I19" i="6" s="1"/>
  <c r="E74" i="6"/>
  <c r="E147" i="6"/>
  <c r="N10" i="6"/>
  <c r="C78" i="6"/>
  <c r="C77" i="6" s="1"/>
  <c r="K77" i="6" s="1"/>
  <c r="N125" i="6"/>
  <c r="N124" i="6" s="1"/>
  <c r="J8" i="6"/>
  <c r="E83" i="6"/>
  <c r="M156" i="6"/>
  <c r="K103" i="6"/>
  <c r="F116" i="6"/>
  <c r="M123" i="6"/>
  <c r="E43" i="6"/>
  <c r="N117" i="6"/>
  <c r="M60" i="6"/>
  <c r="N55" i="6"/>
  <c r="M114" i="6"/>
  <c r="J138" i="6"/>
  <c r="J137" i="6" s="1"/>
  <c r="M42" i="6"/>
  <c r="N15" i="6"/>
  <c r="N110" i="6"/>
  <c r="L109" i="6"/>
  <c r="E31" i="6"/>
  <c r="M30" i="6"/>
  <c r="K112" i="6"/>
  <c r="E124" i="6"/>
  <c r="J147" i="6"/>
  <c r="I124" i="6"/>
  <c r="I8" i="6"/>
  <c r="N111" i="6"/>
  <c r="J126" i="6"/>
  <c r="K129" i="6"/>
  <c r="M129" i="6" s="1"/>
  <c r="M130" i="6"/>
  <c r="N154" i="6"/>
  <c r="M154" i="6"/>
  <c r="L129" i="6"/>
  <c r="N130" i="6"/>
  <c r="D73" i="6"/>
  <c r="D69" i="6" s="1"/>
  <c r="F74" i="6"/>
  <c r="E79" i="6"/>
  <c r="J74" i="6"/>
  <c r="F83" i="6"/>
  <c r="I37" i="6"/>
  <c r="M50" i="6"/>
  <c r="I38" i="6"/>
  <c r="K51" i="1"/>
  <c r="J39" i="1"/>
  <c r="F71" i="1"/>
  <c r="I71" i="1"/>
  <c r="J71" i="1"/>
  <c r="E38" i="6"/>
  <c r="C37" i="6"/>
  <c r="E37" i="6" s="1"/>
  <c r="D5" i="8"/>
  <c r="AH5" i="8"/>
  <c r="AC5" i="8"/>
  <c r="AB5" i="8"/>
  <c r="Y5" i="8"/>
  <c r="V5" i="8"/>
  <c r="S5" i="8"/>
  <c r="T5" i="8"/>
  <c r="AM5" i="8"/>
  <c r="AR5" i="8"/>
  <c r="I5" i="8"/>
  <c r="AW5" i="8"/>
  <c r="X5" i="8"/>
  <c r="AO5" i="8"/>
  <c r="AD5" i="8"/>
  <c r="AP5" i="8"/>
  <c r="AA5" i="8"/>
  <c r="N11" i="6"/>
  <c r="N17" i="6"/>
  <c r="K78" i="6"/>
  <c r="L34" i="6"/>
  <c r="D58" i="6"/>
  <c r="L58" i="6" s="1"/>
  <c r="N58" i="6" s="1"/>
  <c r="N87" i="6"/>
  <c r="M141" i="6"/>
  <c r="E34" i="6"/>
  <c r="M90" i="6"/>
  <c r="M85" i="6"/>
  <c r="L28" i="6"/>
  <c r="D71" i="1" l="1"/>
  <c r="K71" i="1" s="1"/>
  <c r="K75" i="1"/>
  <c r="F79" i="1"/>
  <c r="J80" i="1"/>
  <c r="G5" i="8"/>
  <c r="Q5" i="8"/>
  <c r="N135" i="6"/>
  <c r="N134" i="6" s="1"/>
  <c r="C122" i="6"/>
  <c r="M131" i="6"/>
  <c r="K147" i="6"/>
  <c r="M147" i="6" s="1"/>
  <c r="N157" i="6"/>
  <c r="E94" i="6"/>
  <c r="F103" i="6"/>
  <c r="D121" i="6"/>
  <c r="K116" i="6"/>
  <c r="AZ34" i="8"/>
  <c r="L122" i="6"/>
  <c r="L121" i="6" s="1"/>
  <c r="N118" i="6"/>
  <c r="N116" i="6" s="1"/>
  <c r="L75" i="1"/>
  <c r="F112" i="6"/>
  <c r="N96" i="6"/>
  <c r="M100" i="6"/>
  <c r="M98" i="6"/>
  <c r="AE5" i="8"/>
  <c r="AT5" i="8"/>
  <c r="AF5" i="8"/>
  <c r="C56" i="1"/>
  <c r="L60" i="1"/>
  <c r="C22" i="1"/>
  <c r="E42" i="1"/>
  <c r="L45" i="1"/>
  <c r="J88" i="1"/>
  <c r="L28" i="2"/>
  <c r="N60" i="6"/>
  <c r="K76" i="1"/>
  <c r="J40" i="1"/>
  <c r="E25" i="1"/>
  <c r="K109" i="6"/>
  <c r="M109" i="6" s="1"/>
  <c r="N153" i="6"/>
  <c r="C97" i="6"/>
  <c r="E97" i="6" s="1"/>
  <c r="I129" i="6"/>
  <c r="N65" i="6"/>
  <c r="M55" i="6"/>
  <c r="M52" i="6"/>
  <c r="L49" i="6"/>
  <c r="E85" i="1"/>
  <c r="I19" i="1"/>
  <c r="G11" i="1"/>
  <c r="E52" i="1"/>
  <c r="E57" i="1"/>
  <c r="L13" i="2"/>
  <c r="L17" i="2"/>
  <c r="L21" i="2"/>
  <c r="L25" i="2"/>
  <c r="N156" i="6"/>
  <c r="M155" i="6"/>
  <c r="K134" i="6"/>
  <c r="M134" i="6" s="1"/>
  <c r="K126" i="6"/>
  <c r="M126" i="6" s="1"/>
  <c r="M95" i="6"/>
  <c r="N119" i="6"/>
  <c r="E112" i="6"/>
  <c r="N107" i="6"/>
  <c r="N100" i="6"/>
  <c r="N98" i="6"/>
  <c r="N95" i="6"/>
  <c r="N94" i="6" s="1"/>
  <c r="N93" i="6" s="1"/>
  <c r="M116" i="6"/>
  <c r="L112" i="6"/>
  <c r="M112" i="6" s="1"/>
  <c r="L103" i="6"/>
  <c r="M103" i="6" s="1"/>
  <c r="C145" i="6"/>
  <c r="E145" i="6" s="1"/>
  <c r="E146" i="6"/>
  <c r="J97" i="6"/>
  <c r="K12" i="3"/>
  <c r="E10" i="3"/>
  <c r="N23" i="6"/>
  <c r="E17" i="1"/>
  <c r="L48" i="6"/>
  <c r="D47" i="6"/>
  <c r="N75" i="6"/>
  <c r="E76" i="1"/>
  <c r="I88" i="1"/>
  <c r="N109" i="6"/>
  <c r="F97" i="6"/>
  <c r="M57" i="6"/>
  <c r="L76" i="1"/>
  <c r="L90" i="1"/>
  <c r="F17" i="6"/>
  <c r="E20" i="6"/>
  <c r="K31" i="6"/>
  <c r="M31" i="6" s="1"/>
  <c r="G16" i="4"/>
  <c r="G13" i="4" s="1"/>
  <c r="C93" i="6"/>
  <c r="E93" i="6" s="1"/>
  <c r="M96" i="6"/>
  <c r="K93" i="6"/>
  <c r="H122" i="6"/>
  <c r="H121" i="6" s="1"/>
  <c r="I97" i="6"/>
  <c r="F58" i="6"/>
  <c r="K146" i="6"/>
  <c r="M146" i="6" s="1"/>
  <c r="J16" i="6"/>
  <c r="N127" i="6"/>
  <c r="N126" i="6" s="1"/>
  <c r="J27" i="6"/>
  <c r="L66" i="6"/>
  <c r="L63" i="6"/>
  <c r="M38" i="6"/>
  <c r="C53" i="6"/>
  <c r="K53" i="6" s="1"/>
  <c r="N53" i="6" s="1"/>
  <c r="M87" i="6"/>
  <c r="M80" i="6"/>
  <c r="M107" i="6"/>
  <c r="M51" i="6"/>
  <c r="E39" i="6"/>
  <c r="L37" i="6"/>
  <c r="D27" i="6"/>
  <c r="L97" i="6"/>
  <c r="G93" i="6"/>
  <c r="I93" i="6" s="1"/>
  <c r="L149" i="6"/>
  <c r="N149" i="6" s="1"/>
  <c r="M33" i="6"/>
  <c r="J13" i="6"/>
  <c r="M120" i="6"/>
  <c r="J66" i="6"/>
  <c r="N64" i="6"/>
  <c r="N151" i="6"/>
  <c r="L73" i="6"/>
  <c r="I74" i="6"/>
  <c r="L74" i="6"/>
  <c r="M74" i="6" s="1"/>
  <c r="K74" i="6"/>
  <c r="N90" i="6"/>
  <c r="M86" i="6"/>
  <c r="F86" i="6"/>
  <c r="D78" i="6"/>
  <c r="L78" i="6" s="1"/>
  <c r="M78" i="6" s="1"/>
  <c r="N85" i="6"/>
  <c r="N83" i="6"/>
  <c r="E81" i="6"/>
  <c r="M59" i="6"/>
  <c r="M58" i="6"/>
  <c r="E58" i="6"/>
  <c r="N59" i="6"/>
  <c r="M65" i="6"/>
  <c r="M75" i="6"/>
  <c r="N68" i="6"/>
  <c r="N67" i="6"/>
  <c r="K66" i="6"/>
  <c r="M66" i="6" s="1"/>
  <c r="J63" i="6"/>
  <c r="I63" i="6"/>
  <c r="K63" i="6"/>
  <c r="N63" i="6" s="1"/>
  <c r="K56" i="6"/>
  <c r="K49" i="6"/>
  <c r="J44" i="6"/>
  <c r="J43" i="6" s="1"/>
  <c r="I44" i="6"/>
  <c r="K44" i="6"/>
  <c r="K43" i="6" s="1"/>
  <c r="M43" i="6" s="1"/>
  <c r="N41" i="6"/>
  <c r="L39" i="6"/>
  <c r="M36" i="6"/>
  <c r="M35" i="6"/>
  <c r="N33" i="6"/>
  <c r="C27" i="6"/>
  <c r="N30" i="6"/>
  <c r="M23" i="6"/>
  <c r="L16" i="6"/>
  <c r="J34" i="6"/>
  <c r="N45" i="6"/>
  <c r="N24" i="6"/>
  <c r="M24" i="6"/>
  <c r="K27" i="6"/>
  <c r="N34" i="6"/>
  <c r="M32" i="6"/>
  <c r="M21" i="6"/>
  <c r="M45" i="6"/>
  <c r="K16" i="6"/>
  <c r="M16" i="6" s="1"/>
  <c r="N36" i="6"/>
  <c r="N38" i="6"/>
  <c r="L20" i="6"/>
  <c r="N20" i="6" s="1"/>
  <c r="N21" i="6"/>
  <c r="N14" i="6"/>
  <c r="N13" i="6" s="1"/>
  <c r="M14" i="6"/>
  <c r="M12" i="6"/>
  <c r="F9" i="6"/>
  <c r="F8" i="6" s="1"/>
  <c r="C8" i="6"/>
  <c r="L8" i="6"/>
  <c r="M8" i="6" s="1"/>
  <c r="N28" i="6"/>
  <c r="L27" i="6"/>
  <c r="M28" i="6"/>
  <c r="D145" i="6"/>
  <c r="D144" i="6" s="1"/>
  <c r="F146" i="6"/>
  <c r="N22" i="6"/>
  <c r="M22" i="6"/>
  <c r="F16" i="6"/>
  <c r="N46" i="6"/>
  <c r="N35" i="6"/>
  <c r="N18" i="6"/>
  <c r="N16" i="6" s="1"/>
  <c r="F93" i="6"/>
  <c r="M113" i="6"/>
  <c r="I149" i="6"/>
  <c r="L84" i="1"/>
  <c r="M79" i="6"/>
  <c r="F20" i="6"/>
  <c r="M41" i="6"/>
  <c r="M84" i="6"/>
  <c r="L39" i="1"/>
  <c r="F79" i="6"/>
  <c r="F14" i="6"/>
  <c r="F22" i="6"/>
  <c r="F39" i="6"/>
  <c r="M82" i="6"/>
  <c r="L35" i="1"/>
  <c r="E83" i="1"/>
  <c r="E8" i="6"/>
  <c r="N9" i="6"/>
  <c r="N8" i="6" s="1"/>
  <c r="K12" i="1"/>
  <c r="E9" i="6"/>
  <c r="N12" i="6"/>
  <c r="I148" i="6"/>
  <c r="K148" i="6"/>
  <c r="M148" i="6" s="1"/>
  <c r="C10" i="1"/>
  <c r="J22" i="1"/>
  <c r="L22" i="1" s="1"/>
  <c r="M81" i="6"/>
  <c r="N81" i="6"/>
  <c r="L146" i="6"/>
  <c r="N146" i="6" s="1"/>
  <c r="J146" i="6"/>
  <c r="C69" i="6"/>
  <c r="F73" i="6"/>
  <c r="K73" i="6"/>
  <c r="E73" i="6"/>
  <c r="J7" i="6"/>
  <c r="I43" i="6"/>
  <c r="M20" i="6"/>
  <c r="F48" i="6"/>
  <c r="E48" i="6"/>
  <c r="K48" i="6"/>
  <c r="G69" i="6"/>
  <c r="I73" i="6"/>
  <c r="F122" i="6"/>
  <c r="F121" i="6" s="1"/>
  <c r="H11" i="1"/>
  <c r="K11" i="1" s="1"/>
  <c r="J65" i="1"/>
  <c r="G64" i="1"/>
  <c r="L40" i="2"/>
  <c r="C19" i="6"/>
  <c r="K19" i="6" s="1"/>
  <c r="D19" i="6"/>
  <c r="N42" i="6"/>
  <c r="M34" i="6"/>
  <c r="F37" i="6"/>
  <c r="L51" i="1"/>
  <c r="D92" i="6"/>
  <c r="D91" i="6" s="1"/>
  <c r="F137" i="6"/>
  <c r="G122" i="6"/>
  <c r="G121" i="6" s="1"/>
  <c r="I121" i="6" s="1"/>
  <c r="J93" i="6"/>
  <c r="J92" i="6" s="1"/>
  <c r="M119" i="6"/>
  <c r="J122" i="6"/>
  <c r="J121" i="6" s="1"/>
  <c r="N141" i="6"/>
  <c r="K13" i="3"/>
  <c r="M46" i="6"/>
  <c r="E23" i="1"/>
  <c r="L34" i="1"/>
  <c r="L66" i="1"/>
  <c r="L89" i="1"/>
  <c r="L87" i="1"/>
  <c r="K88" i="1"/>
  <c r="L88" i="1" s="1"/>
  <c r="M83" i="6"/>
  <c r="N79" i="6"/>
  <c r="D62" i="6"/>
  <c r="L69" i="6"/>
  <c r="H92" i="6"/>
  <c r="H91" i="6" s="1"/>
  <c r="J73" i="6"/>
  <c r="N89" i="6"/>
  <c r="N84" i="6"/>
  <c r="AZ5" i="8"/>
  <c r="L71" i="1"/>
  <c r="N78" i="6"/>
  <c r="C144" i="6"/>
  <c r="E144" i="6" s="1"/>
  <c r="E116" i="6"/>
  <c r="N106" i="6"/>
  <c r="N115" i="6"/>
  <c r="N112" i="6" s="1"/>
  <c r="P5" i="8"/>
  <c r="U5" i="8"/>
  <c r="Z5" i="8"/>
  <c r="K20" i="1"/>
  <c r="L41" i="1"/>
  <c r="L44" i="1"/>
  <c r="L59" i="1"/>
  <c r="F50" i="1"/>
  <c r="K81" i="1"/>
  <c r="H49" i="2"/>
  <c r="L37" i="2"/>
  <c r="L15" i="2"/>
  <c r="F49" i="2"/>
  <c r="H62" i="6"/>
  <c r="H47" i="6" s="1"/>
  <c r="I7" i="6"/>
  <c r="K39" i="6"/>
  <c r="D13" i="6"/>
  <c r="AJ5" i="8"/>
  <c r="G5" i="9"/>
  <c r="G16" i="9" s="1"/>
  <c r="F5" i="9"/>
  <c r="F16" i="9" s="1"/>
  <c r="K44" i="2"/>
  <c r="C49" i="2"/>
  <c r="E44" i="2"/>
  <c r="E11" i="2"/>
  <c r="L31" i="2"/>
  <c r="L27" i="2"/>
  <c r="G49" i="2"/>
  <c r="I10" i="2"/>
  <c r="J11" i="2"/>
  <c r="J10" i="2" s="1"/>
  <c r="K11" i="2"/>
  <c r="K10" i="2" s="1"/>
  <c r="I11" i="2"/>
  <c r="D10" i="2"/>
  <c r="D49" i="2" s="1"/>
  <c r="H64" i="1"/>
  <c r="K64" i="1" s="1"/>
  <c r="J68" i="1"/>
  <c r="L68" i="1" s="1"/>
  <c r="H46" i="1"/>
  <c r="I46" i="1" s="1"/>
  <c r="I47" i="1"/>
  <c r="L86" i="1"/>
  <c r="L85" i="1"/>
  <c r="K83" i="1"/>
  <c r="L83" i="1" s="1"/>
  <c r="D80" i="1"/>
  <c r="L36" i="1"/>
  <c r="L15" i="1"/>
  <c r="L19" i="1"/>
  <c r="L24" i="1"/>
  <c r="L65" i="1"/>
  <c r="L43" i="1"/>
  <c r="K61" i="1"/>
  <c r="L61" i="1" s="1"/>
  <c r="E61" i="1"/>
  <c r="D50" i="1"/>
  <c r="E62" i="1"/>
  <c r="L63" i="1"/>
  <c r="K62" i="1"/>
  <c r="L62" i="1" s="1"/>
  <c r="L52" i="1"/>
  <c r="L53" i="1"/>
  <c r="K42" i="1"/>
  <c r="L42" i="1" s="1"/>
  <c r="E31" i="1"/>
  <c r="L33" i="1"/>
  <c r="L18" i="1"/>
  <c r="L27" i="1"/>
  <c r="L12" i="1"/>
  <c r="L31" i="1"/>
  <c r="L40" i="1"/>
  <c r="L13" i="1"/>
  <c r="L14" i="1"/>
  <c r="L37" i="1"/>
  <c r="L38" i="1"/>
  <c r="L26" i="1"/>
  <c r="L25" i="1"/>
  <c r="E22" i="1"/>
  <c r="K17" i="1"/>
  <c r="L17" i="1" s="1"/>
  <c r="F28" i="6"/>
  <c r="F27" i="6" s="1"/>
  <c r="E28" i="6"/>
  <c r="I14" i="3"/>
  <c r="K10" i="3"/>
  <c r="M124" i="6"/>
  <c r="K122" i="6"/>
  <c r="M94" i="6"/>
  <c r="L93" i="6"/>
  <c r="N138" i="6"/>
  <c r="L137" i="6"/>
  <c r="L148" i="6"/>
  <c r="N148" i="6" s="1"/>
  <c r="J148" i="6"/>
  <c r="H145" i="6"/>
  <c r="K37" i="6"/>
  <c r="J79" i="1"/>
  <c r="F145" i="6"/>
  <c r="F144" i="6" s="1"/>
  <c r="C14" i="3"/>
  <c r="E103" i="6"/>
  <c r="N142" i="6"/>
  <c r="N132" i="6"/>
  <c r="N129" i="6" s="1"/>
  <c r="M64" i="6"/>
  <c r="J44" i="2"/>
  <c r="H10" i="3"/>
  <c r="F14" i="3"/>
  <c r="N143" i="6"/>
  <c r="G145" i="6"/>
  <c r="L81" i="1"/>
  <c r="G92" i="6"/>
  <c r="D14" i="3"/>
  <c r="N140" i="6"/>
  <c r="N51" i="6"/>
  <c r="J14" i="3"/>
  <c r="F78" i="1"/>
  <c r="L45" i="2"/>
  <c r="N86" i="6"/>
  <c r="M106" i="6"/>
  <c r="J46" i="1"/>
  <c r="L46" i="1" s="1"/>
  <c r="L47" i="1"/>
  <c r="C62" i="6"/>
  <c r="N82" i="6"/>
  <c r="N80" i="6"/>
  <c r="E14" i="6"/>
  <c r="E86" i="6"/>
  <c r="E63" i="6"/>
  <c r="D7" i="6" l="1"/>
  <c r="E56" i="1"/>
  <c r="J56" i="1"/>
  <c r="L56" i="1" s="1"/>
  <c r="L11" i="1"/>
  <c r="N103" i="6"/>
  <c r="C50" i="1"/>
  <c r="M97" i="6"/>
  <c r="C92" i="6"/>
  <c r="C91" i="6" s="1"/>
  <c r="E91" i="6" s="1"/>
  <c r="K97" i="6"/>
  <c r="I11" i="1"/>
  <c r="J11" i="1"/>
  <c r="G10" i="1"/>
  <c r="J10" i="1" s="1"/>
  <c r="C121" i="6"/>
  <c r="E121" i="6" s="1"/>
  <c r="E122" i="6"/>
  <c r="N147" i="6"/>
  <c r="N122" i="6"/>
  <c r="N121" i="6" s="1"/>
  <c r="I122" i="6"/>
  <c r="N97" i="6"/>
  <c r="K92" i="6"/>
  <c r="F92" i="6"/>
  <c r="F91" i="6" s="1"/>
  <c r="J69" i="6"/>
  <c r="G76" i="6"/>
  <c r="G6" i="6" s="1"/>
  <c r="N27" i="6"/>
  <c r="C47" i="6"/>
  <c r="K47" i="6" s="1"/>
  <c r="N31" i="6"/>
  <c r="J19" i="6"/>
  <c r="N66" i="6"/>
  <c r="N39" i="6"/>
  <c r="N137" i="6"/>
  <c r="F53" i="6"/>
  <c r="N73" i="6"/>
  <c r="M53" i="6"/>
  <c r="E53" i="6"/>
  <c r="M73" i="6"/>
  <c r="N74" i="6"/>
  <c r="E78" i="6"/>
  <c r="F78" i="6"/>
  <c r="D77" i="6"/>
  <c r="F77" i="6" s="1"/>
  <c r="M63" i="6"/>
  <c r="N56" i="6"/>
  <c r="M56" i="6"/>
  <c r="N49" i="6"/>
  <c r="M49" i="6"/>
  <c r="N44" i="6"/>
  <c r="N43" i="6" s="1"/>
  <c r="M44" i="6"/>
  <c r="M39" i="6"/>
  <c r="E27" i="6"/>
  <c r="M27" i="6"/>
  <c r="C7" i="6"/>
  <c r="N92" i="6"/>
  <c r="L62" i="6"/>
  <c r="L19" i="6"/>
  <c r="N19" i="6" s="1"/>
  <c r="F19" i="6"/>
  <c r="I69" i="6"/>
  <c r="J62" i="6"/>
  <c r="I62" i="6"/>
  <c r="E19" i="6"/>
  <c r="C78" i="1"/>
  <c r="C91" i="1" s="1"/>
  <c r="F13" i="6"/>
  <c r="F7" i="6" s="1"/>
  <c r="L13" i="6"/>
  <c r="M13" i="6" s="1"/>
  <c r="E13" i="6"/>
  <c r="M48" i="6"/>
  <c r="N48" i="6"/>
  <c r="E69" i="6"/>
  <c r="K69" i="6"/>
  <c r="M69" i="6" s="1"/>
  <c r="F69" i="6"/>
  <c r="J91" i="6"/>
  <c r="G50" i="1"/>
  <c r="G78" i="1" s="1"/>
  <c r="G91" i="1" s="1"/>
  <c r="J64" i="1"/>
  <c r="L64" i="1" s="1"/>
  <c r="L44" i="2"/>
  <c r="L11" i="2"/>
  <c r="I49" i="2"/>
  <c r="J49" i="2"/>
  <c r="L10" i="2"/>
  <c r="E10" i="2"/>
  <c r="I64" i="1"/>
  <c r="H50" i="1"/>
  <c r="H10" i="1"/>
  <c r="B10" i="4"/>
  <c r="K16" i="1"/>
  <c r="L16" i="1" s="1"/>
  <c r="D10" i="1"/>
  <c r="E80" i="1"/>
  <c r="K80" i="1"/>
  <c r="L80" i="1" s="1"/>
  <c r="D79" i="1"/>
  <c r="K50" i="1"/>
  <c r="E50" i="1"/>
  <c r="E30" i="1"/>
  <c r="K30" i="1"/>
  <c r="L30" i="1" s="1"/>
  <c r="E16" i="1"/>
  <c r="F91" i="1"/>
  <c r="D10" i="4" s="1"/>
  <c r="J78" i="1"/>
  <c r="J145" i="6"/>
  <c r="J144" i="6" s="1"/>
  <c r="L145" i="6"/>
  <c r="H144" i="6"/>
  <c r="M93" i="6"/>
  <c r="L92" i="6"/>
  <c r="K14" i="3"/>
  <c r="I92" i="6"/>
  <c r="G91" i="6"/>
  <c r="L77" i="6"/>
  <c r="L7" i="6"/>
  <c r="D76" i="6"/>
  <c r="D6" i="6" s="1"/>
  <c r="E62" i="6"/>
  <c r="K62" i="6"/>
  <c r="F62" i="6"/>
  <c r="F50" i="6" s="1"/>
  <c r="K145" i="6"/>
  <c r="I145" i="6"/>
  <c r="G144" i="6"/>
  <c r="I144" i="6" s="1"/>
  <c r="E14" i="3"/>
  <c r="M37" i="6"/>
  <c r="N37" i="6"/>
  <c r="M122" i="6"/>
  <c r="K121" i="6"/>
  <c r="E77" i="6"/>
  <c r="I50" i="1" l="1"/>
  <c r="N91" i="6"/>
  <c r="E92" i="6"/>
  <c r="F47" i="6"/>
  <c r="C76" i="6"/>
  <c r="E47" i="6"/>
  <c r="K7" i="6"/>
  <c r="N7" i="6" s="1"/>
  <c r="E7" i="6"/>
  <c r="M19" i="6"/>
  <c r="N69" i="6"/>
  <c r="J47" i="6"/>
  <c r="L47" i="6"/>
  <c r="N47" i="6" s="1"/>
  <c r="H76" i="6"/>
  <c r="I76" i="6" s="1"/>
  <c r="I47" i="6"/>
  <c r="H78" i="1"/>
  <c r="H91" i="1" s="1"/>
  <c r="E10" i="4" s="1"/>
  <c r="J50" i="1"/>
  <c r="L50" i="1" s="1"/>
  <c r="G150" i="6"/>
  <c r="K49" i="2"/>
  <c r="L49" i="2" s="1"/>
  <c r="E49" i="2"/>
  <c r="I10" i="1"/>
  <c r="F10" i="4"/>
  <c r="K79" i="1"/>
  <c r="L79" i="1" s="1"/>
  <c r="E79" i="1"/>
  <c r="K10" i="1"/>
  <c r="L10" i="1" s="1"/>
  <c r="E10" i="1"/>
  <c r="D78" i="1"/>
  <c r="D91" i="1" s="1"/>
  <c r="N77" i="6"/>
  <c r="M77" i="6"/>
  <c r="L91" i="6"/>
  <c r="M92" i="6"/>
  <c r="J91" i="1"/>
  <c r="M121" i="6"/>
  <c r="K91" i="6"/>
  <c r="K144" i="6"/>
  <c r="M144" i="6" s="1"/>
  <c r="M145" i="6"/>
  <c r="M62" i="6"/>
  <c r="N62" i="6"/>
  <c r="I91" i="6"/>
  <c r="L144" i="6"/>
  <c r="N145" i="6"/>
  <c r="N144" i="6" s="1"/>
  <c r="F76" i="6" l="1"/>
  <c r="C6" i="6"/>
  <c r="M91" i="6"/>
  <c r="E76" i="6"/>
  <c r="K76" i="6"/>
  <c r="E6" i="6"/>
  <c r="L76" i="6"/>
  <c r="M7" i="6"/>
  <c r="F150" i="6"/>
  <c r="M47" i="6"/>
  <c r="I78" i="1"/>
  <c r="I91" i="1"/>
  <c r="H6" i="6"/>
  <c r="I6" i="6" s="1"/>
  <c r="J76" i="6"/>
  <c r="K78" i="1"/>
  <c r="L78" i="1" s="1"/>
  <c r="E78" i="1"/>
  <c r="F6" i="6"/>
  <c r="D150" i="6"/>
  <c r="K6" i="6"/>
  <c r="C150" i="6"/>
  <c r="N76" i="6" l="1"/>
  <c r="M76" i="6"/>
  <c r="L6" i="6"/>
  <c r="M6" i="6" s="1"/>
  <c r="H150" i="6"/>
  <c r="I150" i="6" s="1"/>
  <c r="J6" i="6"/>
  <c r="J150" i="6" s="1"/>
  <c r="C10" i="4"/>
  <c r="G10" i="4" s="1"/>
  <c r="K91" i="1"/>
  <c r="L91" i="1" s="1"/>
  <c r="E91" i="1"/>
  <c r="K150" i="6"/>
  <c r="E150" i="6"/>
  <c r="N6" i="6" l="1"/>
  <c r="N150" i="6" s="1"/>
  <c r="L150" i="6"/>
  <c r="M150" i="6" s="1"/>
</calcChain>
</file>

<file path=xl/sharedStrings.xml><?xml version="1.0" encoding="utf-8"?>
<sst xmlns="http://schemas.openxmlformats.org/spreadsheetml/2006/main" count="578" uniqueCount="413">
  <si>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</si>
  <si>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Інші програми та заходи у сфері охорони здоров`я</t>
  </si>
  <si>
    <t>3718710</t>
  </si>
  <si>
    <t>Резервний фонд місцевого бюджету</t>
  </si>
  <si>
    <t>Утримання та розвиток автомобільних доріг та дорожньої інфраструктури за рахунок коштів місцевого бюджету</t>
  </si>
  <si>
    <t>(грн.)</t>
  </si>
  <si>
    <t>402100</t>
  </si>
  <si>
    <t>Головний розпорядник коштів,
 назва програми</t>
  </si>
  <si>
    <t>Залишок асигнувань на рік</t>
  </si>
  <si>
    <t>Надання пільгових довгострокових кредитів молодим сім’ям та одиноким молодим громадянам на будівництво/придбання житла</t>
  </si>
  <si>
    <t>Надання довгострокових кредитів індивідуальним забудовникам житла на селі</t>
  </si>
  <si>
    <t>Повернення довгострокових кредитів, наданих індивідуальним забудовникам житла на селі</t>
  </si>
  <si>
    <t>Всього кредитування</t>
  </si>
  <si>
    <t xml:space="preserve">Найменування </t>
  </si>
  <si>
    <t>Дефіцит-профіцит</t>
  </si>
  <si>
    <t>Фінансування за активними операціями</t>
  </si>
  <si>
    <t>Повернення бюджетних коштів з депозитів</t>
  </si>
  <si>
    <t>Розміщення бюджетних коштів на депозитах</t>
  </si>
  <si>
    <t>Зміни обсягів готівкових коштів</t>
  </si>
  <si>
    <t>На початок періоду</t>
  </si>
  <si>
    <t>На кінець звітного періоду</t>
  </si>
  <si>
    <t>Кошти, що передаються із загального фонду бюджету до бюджету розвитку (спеціального фонду)</t>
  </si>
  <si>
    <t>Інші розрахунки</t>
  </si>
  <si>
    <t>№ п/п</t>
  </si>
  <si>
    <t>Назва адміністративно-територіальних одиниць/ напрямку субвенції</t>
  </si>
  <si>
    <t>Уточнений план на рік</t>
  </si>
  <si>
    <t>1</t>
  </si>
  <si>
    <t>Всього по місцевих бюджетах</t>
  </si>
  <si>
    <t>2</t>
  </si>
  <si>
    <t>4</t>
  </si>
  <si>
    <t>5</t>
  </si>
  <si>
    <t>3710000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</si>
  <si>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</si>
  <si>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</si>
  <si>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</si>
  <si>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Неподаткові надходження</t>
  </si>
  <si>
    <t>Плата за надання адміністративних послуг</t>
  </si>
  <si>
    <t>Інші надходження</t>
  </si>
  <si>
    <t>Інші джерела власних надходжень бюджетних установ</t>
  </si>
  <si>
    <t>Відхилення (+,-)</t>
  </si>
  <si>
    <t>ДОХОДИ-всього</t>
  </si>
  <si>
    <t>3000</t>
  </si>
  <si>
    <t>Всього по програмі</t>
  </si>
  <si>
    <t xml:space="preserve">Уточнений план на рік </t>
  </si>
  <si>
    <t>01</t>
  </si>
  <si>
    <t>Будівництво освітніх установ та закладів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</si>
  <si>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</si>
  <si>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Членські внески до асоціацій органів місцевого самоврядування</t>
  </si>
  <si>
    <t>Інші програми та заходи у сфері освіти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</si>
  <si>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</si>
  <si>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</si>
  <si>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Інші заходи в галузі культури і мистецтва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</si>
  <si>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</si>
  <si>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</si>
  <si>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Стипендії</t>
  </si>
  <si>
    <t>Усього видатків з трансфертами, що передаються до інших бюджетів за економічною класифікацією видатків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</si>
  <si>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</si>
  <si>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</si>
  <si>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</si>
  <si>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</si>
  <si>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</si>
  <si>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</si>
  <si>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</si>
  <si>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</si>
  <si>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</si>
  <si>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</si>
  <si>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</si>
  <si>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комунальних послуг та енергоносієв</t>
  </si>
  <si>
    <t>Оплата теплопостачання</t>
  </si>
  <si>
    <t>Оплата водопостачання та водовідведення</t>
  </si>
  <si>
    <t>Оплата електроенергіє</t>
  </si>
  <si>
    <t>Оплата природного газу</t>
  </si>
  <si>
    <t>Оплата інших енергоносієв</t>
  </si>
  <si>
    <t>Дослідження і розробки, окремі заходи по реалізаціє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</si>
  <si>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</si>
  <si>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реалізаціє державних (регіональних) програм, не віднесені до заходів розвитку</t>
  </si>
  <si>
    <t>Поточні трансферти</t>
  </si>
  <si>
    <t>Субсидіє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</si>
  <si>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</si>
  <si>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2630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</si>
  <si>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</si>
  <si>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</si>
  <si>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</si>
  <si>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інші виплати населенню</t>
  </si>
  <si>
    <t>інші поточні видатки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</si>
  <si>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</si>
  <si>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</si>
  <si>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</si>
  <si>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</si>
  <si>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</si>
  <si>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3120</t>
  </si>
  <si>
    <t>Капітальне будівництво (придбання)</t>
  </si>
  <si>
    <t>3122</t>
  </si>
  <si>
    <t>Капітальне будівництво (придбання) інших об'єктів</t>
  </si>
  <si>
    <t>3130</t>
  </si>
  <si>
    <t>Капітальний ремонт</t>
  </si>
  <si>
    <t>3131</t>
  </si>
  <si>
    <t>Капітальний ремонт житлового фонду (приміщень)</t>
  </si>
  <si>
    <t>3132</t>
  </si>
  <si>
    <t>Капітальний ремонт інших об'єктів</t>
  </si>
  <si>
    <t>3140</t>
  </si>
  <si>
    <t>Реконструкція та реставрація</t>
  </si>
  <si>
    <t>3141</t>
  </si>
  <si>
    <t>Реконструкція житлового фонду (приміщень)</t>
  </si>
  <si>
    <t>3142</t>
  </si>
  <si>
    <t>Реконструкція та реставрація інших об'єктів</t>
  </si>
  <si>
    <t>3143</t>
  </si>
  <si>
    <t>Реставрація пам'яток культури, історії та архітектури</t>
  </si>
  <si>
    <t>3160</t>
  </si>
  <si>
    <t>Придбання землі та нематеріальних активів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</si>
  <si>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</si>
  <si>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</si>
  <si>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</si>
  <si>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</si>
  <si>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3220</t>
  </si>
  <si>
    <t>Капітальні трансферти органам державного управління інших рівнів</t>
  </si>
  <si>
    <t>Кредитування - всього</t>
  </si>
  <si>
    <t>8820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</si>
  <si>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</si>
  <si>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8821</t>
  </si>
  <si>
    <t>8822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</si>
  <si>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</si>
  <si>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8830</t>
  </si>
  <si>
    <t>Довгострокові кредити індивідуальним забудовникам житла на селі  та їх повернення</t>
  </si>
  <si>
    <t>8831</t>
  </si>
  <si>
    <t>8832</t>
  </si>
  <si>
    <t>Кредитування за економічною класифікацією видатків та кредитування</t>
  </si>
  <si>
    <t>Внутрішнє кредитування</t>
  </si>
  <si>
    <t>Надання внутрішніх кредитів</t>
  </si>
  <si>
    <t>Надання інших внутрішніх кредитів</t>
  </si>
  <si>
    <t>Повернення внутрішніх кредитів</t>
  </si>
  <si>
    <t>Повернення інших внутрішніх кредитів</t>
  </si>
  <si>
    <t>Дефіцит-профіцит (джерела фінансування)</t>
  </si>
  <si>
    <t>На кінець періоду</t>
  </si>
  <si>
    <t>Кошти, що передаються із загального фонду бюджету до бюджету розвитку (спеціального фонду) </t>
  </si>
  <si>
    <t>інші розрахунки</t>
  </si>
  <si>
    <t>Забезпечення діяльності інших закладів в галузі культури і мистецтва</t>
  </si>
  <si>
    <t>Фінансування за борговими операціями</t>
  </si>
  <si>
    <t>Внутрішні зобов'язання</t>
  </si>
  <si>
    <t>Всього видатків:</t>
  </si>
  <si>
    <t>Код ВКВ/ ТПКВКМБ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</si>
  <si>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</si>
  <si>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Спеціальний  фонд</t>
  </si>
  <si>
    <t>% виконання звітної дати до уточненого плану на рік</t>
  </si>
  <si>
    <t>% виконання до уточненого плану на рік та кошторисних призначень на рік (власні надходження)</t>
  </si>
  <si>
    <t>0100000</t>
  </si>
  <si>
    <t>0110000</t>
  </si>
  <si>
    <t>0110150</t>
  </si>
  <si>
    <t>0117680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</si>
  <si>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</si>
  <si>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</si>
  <si>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</si>
  <si>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коштів від відшкодування втрат сільськогосподарського і лісогосподарського виробництва  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</si>
  <si>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</si>
  <si>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</si>
  <si>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</si>
  <si>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</si>
  <si>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</si>
  <si>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Інші субвенції з місцевого бюджету</t>
  </si>
  <si>
    <t>Всього :</t>
  </si>
  <si>
    <t>Код</t>
  </si>
  <si>
    <t>Найменування доходів згідно із бюджетною класифікацією</t>
  </si>
  <si>
    <t>Загальний фонд</t>
  </si>
  <si>
    <t>Спеціальний фонд</t>
  </si>
  <si>
    <t>Всього по обох фондах</t>
  </si>
  <si>
    <t>Виконання на звітну дату</t>
  </si>
  <si>
    <t>% виконання до уточненого плану на рік</t>
  </si>
  <si>
    <t>% виконання  до уточненого плану на рік</t>
  </si>
  <si>
    <t>Разом доходів</t>
  </si>
  <si>
    <t>КВК/
КПКВК</t>
  </si>
  <si>
    <t>Профінансовано за січень-березень</t>
  </si>
  <si>
    <t>Квітень</t>
  </si>
  <si>
    <t>Уточнений план на квітень</t>
  </si>
  <si>
    <t>Профінансовано у квітні</t>
  </si>
  <si>
    <t>Профінансовано за січень-квітень</t>
  </si>
  <si>
    <t>Недофінансовано січень-квітень</t>
  </si>
  <si>
    <t>Травень</t>
  </si>
  <si>
    <t>Уточнений план на травень</t>
  </si>
  <si>
    <t>Профінансовано у травні</t>
  </si>
  <si>
    <t>Профінансовано за січень-травень</t>
  </si>
  <si>
    <t>Недофінансовано січень-травень</t>
  </si>
  <si>
    <t>Червень</t>
  </si>
  <si>
    <t>Уточнений план на червень</t>
  </si>
  <si>
    <t>Профінансовано у червні</t>
  </si>
  <si>
    <t>Профінансовано за січень-червень</t>
  </si>
  <si>
    <t>Недофінансовано січень-червень</t>
  </si>
  <si>
    <t>Липень</t>
  </si>
  <si>
    <t>Уточнений план на липень</t>
  </si>
  <si>
    <t>Профінансовано у липні</t>
  </si>
  <si>
    <t>Профінансовано за січень-липень</t>
  </si>
  <si>
    <t>Недофінансовано січень-липень</t>
  </si>
  <si>
    <t>Серпень</t>
  </si>
  <si>
    <t>Уточнений план на серпень</t>
  </si>
  <si>
    <t>Профінансовано у серпні</t>
  </si>
  <si>
    <t>Профінансовано за січень-серпень</t>
  </si>
  <si>
    <t>Недофінансовано січень-серпень</t>
  </si>
  <si>
    <t xml:space="preserve"> Вересень</t>
  </si>
  <si>
    <t>Уточнений план на вересень</t>
  </si>
  <si>
    <t>Профінансовано у вересні</t>
  </si>
  <si>
    <t>Профінансовано за січень-вересень</t>
  </si>
  <si>
    <t>Недофінансовано січень-вересень</t>
  </si>
  <si>
    <t>Жовтень</t>
  </si>
  <si>
    <t>Уточнений план на жовтень</t>
  </si>
  <si>
    <t>Профінансовано у жовтні</t>
  </si>
  <si>
    <t>Профінансовано за січень-жовтень</t>
  </si>
  <si>
    <t>Недофінансовано січень-жовтень</t>
  </si>
  <si>
    <t xml:space="preserve"> Листопад</t>
  </si>
  <si>
    <t>Уточнений план на листопад</t>
  </si>
  <si>
    <t>Профінансовано у листопаді</t>
  </si>
  <si>
    <t>Профінансовано за січень-листопад</t>
  </si>
  <si>
    <t>Недофінансовано січень-листопад</t>
  </si>
  <si>
    <t xml:space="preserve"> Грудень</t>
  </si>
  <si>
    <t>Уточнений план на грудень</t>
  </si>
  <si>
    <t>Профінансовано у грудні</t>
  </si>
  <si>
    <t>Профінансовано за січень-грудень</t>
  </si>
  <si>
    <t>Недофінансовано січень-грудень</t>
  </si>
  <si>
    <t>Надання загальної середньої освіти закладами загальної середньої освіти</t>
  </si>
  <si>
    <t>Податок на доходи фізичних осіб,що сплачується податковими агентами,із доходів платника податку у вигляді заробітної плати</t>
  </si>
  <si>
    <t>Податок на доходи фізичних осіб, що сплачується податковими агнетами,із доходів платника податку інших ніж заробітна плата</t>
  </si>
  <si>
    <t>Податок на доходи фізичних осіб,що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</si>
  <si>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</si>
  <si>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 </t>
  </si>
  <si>
    <t xml:space="preserve">Рентна плата за спеціальне використання лісових ресурсів  в частині деревини, заготовленої в порядку рубок головного користування 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</si>
  <si>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</si>
  <si>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Плата за користування надрами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</si>
  <si>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</si>
  <si>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</t>
  </si>
  <si>
    <t>Акцизний податок з вироблених в Україні підакцизних податків</t>
  </si>
  <si>
    <t>Пальне</t>
  </si>
  <si>
    <t>Акцизний податок з ввезених на митну територію України підакцизних податків</t>
  </si>
  <si>
    <t>Акцизний податок з реалізації субєктами господарювання</t>
  </si>
  <si>
    <t>Місцеві податки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</si>
  <si>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</si>
  <si>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</si>
  <si>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</si>
  <si>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 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</si>
  <si>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</si>
  <si>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</si>
  <si>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</si>
  <si>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</si>
  <si>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 </t>
  </si>
  <si>
    <t>Туристичний збір, сплачений фізичними особами </t>
  </si>
  <si>
    <t>Єдиний податок</t>
  </si>
  <si>
    <t>Єдиний податок з юридичних осіб 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</si>
  <si>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</si>
  <si>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</si>
  <si>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</si>
  <si>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</si>
  <si>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</si>
  <si>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</si>
  <si>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</si>
  <si>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</si>
  <si>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інших адміністративних послуг</t>
  </si>
  <si>
    <t>Державне мито</t>
  </si>
  <si>
    <t>Державне мито,що сплачується за місцем розгляду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</si>
  <si>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</si>
  <si>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</si>
  <si>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</si>
  <si>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</si>
  <si>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Благодійні внески, гранти та дарунки отримані від інших установ організацій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</si>
  <si>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</si>
  <si>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</si>
  <si>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</si>
  <si>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</si>
  <si>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</si>
  <si>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</si>
  <si>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</si>
  <si>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</si>
  <si>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</si>
  <si>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дотації з державного бюджету</t>
  </si>
  <si>
    <t xml:space="preserve">Уточнений план на 2022 рік </t>
  </si>
  <si>
    <t>Уточнений план на 2022 рік 
(кошторис - власні надходження)</t>
  </si>
  <si>
    <t>Уточнений план на 2022 рік (спецфонд кошторисні призначення)</t>
  </si>
  <si>
    <t>Кам'янська сільська рада(відповідльний виконавець)</t>
  </si>
  <si>
    <t>0111010</t>
  </si>
  <si>
    <t>Надання дошкільної освіти</t>
  </si>
  <si>
    <t>0111021</t>
  </si>
  <si>
    <t>0111031</t>
  </si>
  <si>
    <t>0111061</t>
  </si>
  <si>
    <t>0111080</t>
  </si>
  <si>
    <t>Надання спеціалізованої освіти мистецькими школами</t>
  </si>
  <si>
    <t>0111142</t>
  </si>
  <si>
    <t>0111200</t>
  </si>
  <si>
    <t>0111210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</si>
  <si>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</si>
  <si>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</si>
  <si>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</si>
  <si>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</si>
  <si>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0113124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</si>
  <si>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</si>
  <si>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</si>
  <si>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</si>
  <si>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</si>
  <si>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Організація та проведення громадських робіт</t>
  </si>
  <si>
    <t>0113241</t>
  </si>
  <si>
    <t>0113242</t>
  </si>
  <si>
    <t>0114081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</si>
  <si>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</si>
  <si>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</si>
  <si>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</si>
  <si>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</si>
  <si>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0117325</t>
  </si>
  <si>
    <t>Будівництво споруд, установ та закладів фізичної культури і спорту</t>
  </si>
  <si>
    <t>0117350</t>
  </si>
  <si>
    <t>Розроблення схем планування та забудови територій (містобудівної документації)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</si>
  <si>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</si>
  <si>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</si>
  <si>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0117390</t>
  </si>
  <si>
    <t>Розвиток мережі центрів надання адміністративних послуг</t>
  </si>
  <si>
    <t>0117461</t>
  </si>
  <si>
    <t>0117693</t>
  </si>
  <si>
    <t>Інші заходи, пов`язані з економічною діяльністю</t>
  </si>
  <si>
    <t>0118313</t>
  </si>
  <si>
    <t>Ліквідація іншого забруднення навколишнього природного середовища</t>
  </si>
  <si>
    <t>0119800</t>
  </si>
  <si>
    <t>3700000</t>
  </si>
  <si>
    <t>Фінансовий відділ (головний розпорядник)</t>
  </si>
  <si>
    <t>Фінансовий відділ (відповідльний виконавець)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</si>
  <si>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</si>
  <si>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</si>
  <si>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Виконання доходів сільського бюджету</t>
  </si>
  <si>
    <t xml:space="preserve">Виконання видатків сільського бюджету </t>
  </si>
  <si>
    <t>Уточнений план на 2022 рік
(розпис)</t>
  </si>
  <si>
    <t>0113230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</si>
  <si>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</si>
  <si>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0114082</t>
  </si>
  <si>
    <t>0117321</t>
  </si>
  <si>
    <t xml:space="preserve">Виконання надання та повернення кредитів сільського бюджету </t>
  </si>
  <si>
    <t>Кам'янська сільська рада</t>
  </si>
  <si>
    <t xml:space="preserve">Фінансовий відділ </t>
  </si>
  <si>
    <t>% виконання 2022 року до 2021 року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</si>
  <si>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</si>
  <si>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Всього по сільському бюджету</t>
  </si>
  <si>
    <t xml:space="preserve">Кам'янська сільська рада </t>
  </si>
  <si>
    <t>Програма надання одноразової допомоги дітям-сиротам і дітям, позбавленим батьківського піклування, яким виповнилося 18 років на 2022-2024 роки</t>
  </si>
  <si>
    <t>Програма забезпечення пільговим відпуском лікарських засобів окремим групам населення та за певними категоріями захорювань у разі амбулаторного лікування мешканців Кам'янської сільської ради на 2021-2023 роки</t>
  </si>
  <si>
    <t>Програма надання соціальних гарантій фізичним особам, які надають соціальні посуги з догляду на непрофесійній основі громадянам похилого віку, особам з інвалідністю, хворим, які не здатні до самообслугоування і потребують сторонньої допомоги на 2021-2023 роки</t>
  </si>
  <si>
    <t>Програма "Турбота" на 2022-2024 роки</t>
  </si>
  <si>
    <t>Програма благоустрою населених пунктів Кам'янської сільської ради на 2022-2024 рік</t>
  </si>
  <si>
    <t>Програма організації та забезпечення територіальної оборони, призову на строкову військову службу та військово-патріотичного виховання населення Кам'янської сільської ради  на 2022 – 2025 роки (Закарпатський обласний територіальний центр комплектування та соціальної підтримки)</t>
  </si>
  <si>
    <t>Джерела фінансування сільського бюджету</t>
  </si>
  <si>
    <r>
      <t>Інші неподаткові надходження</t>
    </r>
    <r>
      <rPr>
        <sz val="10"/>
        <rFont val="Times New Roman"/>
        <family val="1"/>
        <charset val="204"/>
      </rPr>
      <t> </t>
    </r>
  </si>
  <si>
    <r>
      <t>Кам</t>
    </r>
    <r>
      <rPr>
        <b/>
        <sz val="10"/>
        <color indexed="8"/>
        <rFont val="Calibri"/>
        <family val="2"/>
        <charset val="204"/>
      </rPr>
      <t>'</t>
    </r>
    <r>
      <rPr>
        <b/>
        <sz val="10"/>
        <color indexed="8"/>
        <rFont val="Times New Roman"/>
        <family val="1"/>
        <charset val="204"/>
      </rPr>
      <t>янська сільська рада (головний розпорядник)</t>
    </r>
  </si>
  <si>
    <t>Відновлення пропускної спроможності русла р. Іршавка на території с. Кам`янське, Берегівськогорайону, Закарпатської області. Капітальний ремонт.І-ша черга.</t>
  </si>
  <si>
    <t>Капітальний ремонт дороги вулиці від № 17 до №86 та від №3 до кладовища в с. Воловиця Іршавського району.</t>
  </si>
  <si>
    <t>Капітальний ремонт комунальної вулиці від № 205 до кладовища в с.Арданово.</t>
  </si>
  <si>
    <t>Капітальний ремонт фасаду основної будівлі Кам`янського закладу загальної середньої освіти І-ІІІ ступенів із облаштуванням вхідних груп та впровадженням заходів для забезпечення умов Берегівського району.інклюзивності в с.Кам`янське по вул.Мукачівській,4, Берегівського району.</t>
  </si>
  <si>
    <t>Реконструкція будівлі Кам`янської сільської ради під ЦНАП по вул. Українській, 1 с. Кам`янське, Іршавський район</t>
  </si>
  <si>
    <t>Реконструкція частини будівлі під денний центр соціально-психологічної допомоги особам, які постраждали від домашнього насильства та насильства за ознакою статі, по вулиці Центральній , 71 а в с. Кам′янське Берегівського району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</si>
  <si>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періоду, в тому числі по об'єктах:</t>
  </si>
  <si>
    <t>Спрямовано за  січень-березень</t>
  </si>
  <si>
    <t>Залишок субвенції на початок року</t>
  </si>
  <si>
    <t>3</t>
  </si>
  <si>
    <t>Влаштування та капітальний ремонт трубчастого водовідведення Сілецького закладу загальної середньої освіти I-II ступенів-філія Сілецького закладу загальної середньої освіти І-ІІІ ступенів Кам'янської сільської ради Берегівського району Закарпатської області (заг.вар. - 251 594 грн. 2022-2023 роки)</t>
  </si>
  <si>
    <t>Поточний ремонт системи водопостачання та каналізації Кам'янсьий ЗЗСО І-ІІІ ст.</t>
  </si>
  <si>
    <t>Поточний ремонт системи водопостачання та каналізації Арданівського ЗЗСО І-ІІІ ст.</t>
  </si>
  <si>
    <t xml:space="preserve">Поточний ремонт приміщень Дунковицької гімназії </t>
  </si>
  <si>
    <t>На придбання продуктів харчування по Програмі забезпечення перебування внутрішньо переміщених та/або евакуйованих осіб у закладах комунальної форми власності і приватного сектору та забезпечення першочергових потреб цивільного населення для їх життєдіяльності в умовах дії воєнного стану у Кам’янській сільській територіальній громаді на 2022 рік</t>
  </si>
  <si>
    <t>Видатки повязані з виконанням норм пожежної безпеки ЗЗСО</t>
  </si>
  <si>
    <t>Касові видатки</t>
  </si>
  <si>
    <t>Субвенція з місцевого бюджету на розвиток мережі центрів надання адміністративних послуг за рахунок залишку коштів відповідної субвенції з державного бюджету, що утворився на початок бюджетного періоду, в тому числі по об'єктах: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</si>
  <si>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статі, за рахунок залишку коштів відповідної субвенції з державного бюджету, що утворився на початок бюджетного періоду, в тому числі по об'єктах:</t>
  </si>
  <si>
    <t>Субвенція з місцевого бюджету за рахунок залишку коштів освітньої субвенції, що утворився на початок бюджетного періоду, в тому числі по об'єктах: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</si>
  <si>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періоду, в тому числі по об'єктах:</t>
  </si>
  <si>
    <t>Поточний ремонт приміщень Сілецький ЗЗСО І-ІІІ ст.</t>
  </si>
  <si>
    <t>Закупівля комп'ютерної техніки (ноутбуків) для організації навчання дітей з особливими освітніми потребами</t>
  </si>
  <si>
    <t xml:space="preserve">Додаток № 1
до  рішення виконавчого комітету   </t>
  </si>
  <si>
    <t xml:space="preserve">Додаток № 2
до  рішення виконавчого комітету   </t>
  </si>
  <si>
    <t xml:space="preserve">Додаток № 3
до  рішення виконавчого комітету   </t>
  </si>
  <si>
    <t xml:space="preserve">Додаток № 4
до  рішення виконавчого комітету   </t>
  </si>
  <si>
    <t>за перше півріччя 2022 року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</si>
  <si>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</si>
  <si>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</si>
  <si>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</si>
  <si>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</si>
  <si>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</si>
  <si>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Надходження від продажу основного капіталу  </t>
  </si>
  <si>
    <t>0118240</t>
  </si>
  <si>
    <t>Заходи та роботи з територіальної оборони</t>
  </si>
  <si>
    <t>3719770</t>
  </si>
  <si>
    <t>Інформація про виконання сільського бюджету за півріччя 2021 та 2022 років</t>
  </si>
  <si>
    <t>Інформація про фінансування програм із сільського бюджету у 2022 році за станом на 01.07.2022 року</t>
  </si>
  <si>
    <t>Касові видатки січень -червень</t>
  </si>
  <si>
    <t>Залишок асигнувань за січень-червень</t>
  </si>
  <si>
    <t>Уточнений план на січень -червень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</si>
  <si>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</si>
  <si>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 xml:space="preserve">Програма розвитку центру надання адміністративних послуг Кам'янської сільської ради на 2022-2024 роки </t>
  </si>
  <si>
    <t>Ремонт і обслугоування компютерної техніки ЗЗСО</t>
  </si>
  <si>
    <t>Поточний ремонт з системи водовідведення та зовнішньої каналізації на території Кам’янського закладу дошкільної освіти (ясла-садок) Кам’янської сільської ради Берегівського району Закарпатської області (КПК 3230   КЕКВ 2240)</t>
  </si>
  <si>
    <t>Поточний ремонт приміщень Сілецького закладу дошкільної освіти №2 (ясла-садок) Кам’янської сільської ради Берегівського району Закарпатської області</t>
  </si>
  <si>
    <t>Поточний ремонт приміщень Сілецького закладу дошкільної освіти №1 (ясла-садок) Кам’янської сільської ради Берегівського району Закарпатської області</t>
  </si>
  <si>
    <t xml:space="preserve">Поточний ремонт приміщень Кам’янського закладу дошкільної освіти (ясла-садок) Кам’янської сільської ради Берегівського району Закарпатської області </t>
  </si>
  <si>
    <t xml:space="preserve">Поточний ремонт приміщень Арданівського закладу дошкільної освіти  (ясла-садок) Кам’янської сільської ради Берегівського району Закарпатської області </t>
  </si>
  <si>
    <t>Прилбання будматеріалів для поточного ремонту господарським способом для Воловицького ЗЗСО І-ст. (30 000 грн.), Богаревицького ЗЗСО І-ст. (30 000 грн.), Хмільницької гімназії (50 000 грн.) та Мідяницької гімназії (70 000 грн.)</t>
  </si>
  <si>
    <t>На надання допомог по Програмі "Турбота" ВПО</t>
  </si>
  <si>
    <t>Придбання автомобілів по Програмі організації та забезпечення територіальної оборони, призову на строкову військову службу та військово-патріотичного виховання населення Кам'янської сільської ради  на 2022 – 2025 роки</t>
  </si>
  <si>
    <t>Видатки на поховання загиблих воїнів Програмі організації та забезпечення територіальної оборони, призову на строкову військову службу та військово-патріотичного виховання населення Кам'янської сільської ради  на 2022 – 2025 роки</t>
  </si>
  <si>
    <t>14040100</t>
  </si>
  <si>
    <t>14040200</t>
  </si>
  <si>
    <t>18010100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</si>
  <si>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</si>
  <si>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41053600</t>
  </si>
  <si>
    <t>Субвенція з місцевого бюджету на здійснення природоохоронних заходів</t>
  </si>
  <si>
    <t>31010200</t>
  </si>
  <si>
    <t>31000000</t>
  </si>
  <si>
    <t>31010000</t>
  </si>
  <si>
    <t>Секретар ради</t>
  </si>
  <si>
    <t>Євгенія АНДРЕЛА</t>
  </si>
  <si>
    <t>від 05.08. 2022 року №_66_</t>
  </si>
  <si>
    <t>від _05.08. 2022 року №_66__</t>
  </si>
  <si>
    <t>від _05.08. 2022 року № 66</t>
  </si>
  <si>
    <t>від 05.08. 2022 року № 66</t>
  </si>
  <si>
    <t>Інформація про спрямування та використання коштів залишку субвенцій з державного та обласного бюджетів, що утворився станом на 1 січня 2022 року по бюджету Кам'янської сільської територіальної громади ( станом на 01.07.2022 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</si>
</sst>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* #,##0_р_._-;\-* #,##0_р_._-;_-* &quot;-&quot;_р_._-;_-@_-"/>
    <numFmt numFmtId="166" formatCode="_-* #,##0.00_р_._-;\-* #,##0.00_р_._-;_-* &quot;-&quot;??_р_._-;_-@_-"/>
  </numFmts>
  <fonts count="72" x14ac:knownFonts="1">
    <font>
      <sz val="10"/>
      <color indexed="8"/>
      <name val="MS Sans Serif"/>
      <charset val="204"/>
    </font>
    <font>
      <sz val="8"/>
      <name val="Times New Roman"/>
      <family val="1"/>
      <charset val="204"/>
    </font>
    <font>
      <sz val="10"/>
      <name val="Helv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MS Sans Serif"/>
      <charset val="204"/>
    </font>
    <font>
      <sz val="12"/>
      <name val="Times New Roman Cyr"/>
      <family val="1"/>
      <charset val="204"/>
    </font>
    <font>
      <b/>
      <sz val="10"/>
      <color indexed="8"/>
      <name val="MS Sans Serif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MS Sans Serif"/>
      <charset val="204"/>
    </font>
    <font>
      <sz val="1"/>
      <color indexed="8"/>
      <name val="Courier"/>
    </font>
    <font>
      <b/>
      <sz val="1"/>
      <color indexed="8"/>
      <name val="Courie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44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charset val="1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charset val="204"/>
    </font>
    <font>
      <sz val="8"/>
      <color indexed="8"/>
      <name val="Times New Roman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</font>
    <font>
      <sz val="8"/>
      <name val="Times New Roman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charset val="204"/>
    </font>
    <font>
      <b/>
      <sz val="13"/>
      <name val="Times New Roman"/>
      <charset val="204"/>
    </font>
    <font>
      <b/>
      <sz val="14"/>
      <name val="Times New Roman"/>
      <charset val="204"/>
    </font>
    <font>
      <sz val="13"/>
      <name val="Times New Roman"/>
      <charset val="204"/>
    </font>
    <font>
      <sz val="9"/>
      <color indexed="8"/>
      <name val="Times New Roman"/>
      <family val="1"/>
      <charset val="204"/>
    </font>
    <font>
      <sz val="10"/>
      <color indexed="8"/>
      <name val="MS Sans Serif"/>
      <charset val="204"/>
    </font>
    <font>
      <b/>
      <sz val="9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MS Sans Serif"/>
      <family val="2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56">
    <xf numFmtId="0" fontId="0" fillId="0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1">
      <protection locked="0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7" borderId="0" applyNumberFormat="0" applyBorder="0" applyAlignment="0" applyProtection="0"/>
    <xf numFmtId="0" fontId="18" fillId="5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4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19" fillId="18" borderId="0" applyNumberFormat="0" applyBorder="0" applyAlignment="0" applyProtection="0"/>
    <xf numFmtId="0" fontId="20" fillId="12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9" borderId="0" applyNumberFormat="0" applyBorder="0" applyAlignment="0" applyProtection="0"/>
    <xf numFmtId="0" fontId="20" fillId="5" borderId="0" applyNumberFormat="0" applyBorder="0" applyAlignment="0" applyProtection="0"/>
    <xf numFmtId="0" fontId="19" fillId="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4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21" fillId="0" borderId="0"/>
    <xf numFmtId="0" fontId="50" fillId="0" borderId="0"/>
    <xf numFmtId="0" fontId="19" fillId="21" borderId="0" applyNumberFormat="0" applyBorder="0" applyAlignment="0" applyProtection="0"/>
    <xf numFmtId="0" fontId="20" fillId="17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9" fillId="23" borderId="0" applyNumberFormat="0" applyBorder="0" applyAlignment="0" applyProtection="0"/>
    <xf numFmtId="0" fontId="20" fillId="23" borderId="0" applyNumberFormat="0" applyBorder="0" applyAlignment="0" applyProtection="0"/>
    <xf numFmtId="0" fontId="19" fillId="18" borderId="0" applyNumberFormat="0" applyBorder="0" applyAlignment="0" applyProtection="0"/>
    <xf numFmtId="0" fontId="20" fillId="24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20" borderId="0" applyNumberFormat="0" applyBorder="0" applyAlignment="0" applyProtection="0"/>
    <xf numFmtId="0" fontId="20" fillId="20" borderId="0" applyNumberFormat="0" applyBorder="0" applyAlignment="0" applyProtection="0"/>
    <xf numFmtId="0" fontId="19" fillId="25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22" fillId="5" borderId="2" applyNumberFormat="0" applyAlignment="0" applyProtection="0"/>
    <xf numFmtId="0" fontId="22" fillId="5" borderId="2" applyNumberFormat="0" applyAlignment="0" applyProtection="0"/>
    <xf numFmtId="0" fontId="23" fillId="3" borderId="3" applyNumberFormat="0" applyAlignment="0" applyProtection="0"/>
    <xf numFmtId="0" fontId="24" fillId="3" borderId="2" applyNumberFormat="0" applyAlignment="0" applyProtection="0"/>
    <xf numFmtId="0" fontId="25" fillId="9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>
      <alignment vertical="top"/>
    </xf>
    <xf numFmtId="0" fontId="32" fillId="0" borderId="7" applyNumberFormat="0" applyFill="0" applyAlignment="0" applyProtection="0"/>
    <xf numFmtId="0" fontId="33" fillId="26" borderId="8" applyNumberFormat="0" applyAlignment="0" applyProtection="0"/>
    <xf numFmtId="0" fontId="34" fillId="26" borderId="8" applyNumberFormat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8" fillId="3" borderId="2" applyNumberFormat="0" applyAlignment="0" applyProtection="0"/>
    <xf numFmtId="0" fontId="21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5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" fillId="0" borderId="0"/>
    <xf numFmtId="0" fontId="41" fillId="0" borderId="0"/>
    <xf numFmtId="0" fontId="13" fillId="0" borderId="0"/>
    <xf numFmtId="0" fontId="2" fillId="0" borderId="0"/>
    <xf numFmtId="0" fontId="4" fillId="0" borderId="0"/>
    <xf numFmtId="0" fontId="4" fillId="0" borderId="0"/>
    <xf numFmtId="0" fontId="21" fillId="0" borderId="0"/>
    <xf numFmtId="0" fontId="32" fillId="0" borderId="9" applyNumberFormat="0" applyFill="0" applyAlignment="0" applyProtection="0"/>
    <xf numFmtId="0" fontId="39" fillId="4" borderId="0" applyNumberFormat="0" applyBorder="0" applyAlignment="0" applyProtection="0"/>
    <xf numFmtId="0" fontId="39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21" fillId="7" borderId="10" applyNumberFormat="0" applyFont="0" applyAlignment="0" applyProtection="0"/>
    <xf numFmtId="0" fontId="41" fillId="7" borderId="10" applyNumberFormat="0" applyFont="0" applyAlignment="0" applyProtection="0"/>
    <xf numFmtId="0" fontId="23" fillId="3" borderId="3" applyNumberFormat="0" applyAlignment="0" applyProtection="0"/>
    <xf numFmtId="0" fontId="23" fillId="27" borderId="3" applyNumberFormat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3" fillId="14" borderId="0" applyNumberFormat="0" applyBorder="0" applyAlignment="0" applyProtection="0"/>
    <xf numFmtId="0" fontId="2" fillId="0" borderId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16" fillId="0" borderId="0">
      <protection locked="0"/>
    </xf>
  </cellStyleXfs>
  <cellXfs count="294">
    <xf numFmtId="0" fontId="0" fillId="0" borderId="0" xfId="0" applyNumberFormat="1" applyFill="1" applyBorder="1" applyAlignment="1" applyProtection="1"/>
    <xf numFmtId="0" fontId="12" fillId="0" borderId="0" xfId="0" applyFont="1" applyAlignment="1">
      <alignment horizontal="center"/>
    </xf>
    <xf numFmtId="0" fontId="1" fillId="0" borderId="13" xfId="124" applyFont="1" applyBorder="1" applyAlignment="1" applyProtection="1">
      <alignment horizontal="center" vertical="center" wrapText="1"/>
    </xf>
    <xf numFmtId="0" fontId="10" fillId="0" borderId="0" xfId="131" applyFont="1" applyFill="1" applyAlignment="1">
      <alignment horizontal="left"/>
    </xf>
    <xf numFmtId="0" fontId="3" fillId="0" borderId="13" xfId="121" applyNumberFormat="1" applyFont="1" applyFill="1" applyBorder="1" applyAlignment="1" applyProtection="1">
      <alignment horizontal="center" vertical="center"/>
    </xf>
    <xf numFmtId="0" fontId="10" fillId="0" borderId="0" xfId="129" applyNumberFormat="1" applyFont="1" applyFill="1" applyAlignment="1" applyProtection="1">
      <alignment horizontal="left" vertical="center" wrapText="1"/>
    </xf>
    <xf numFmtId="164" fontId="1" fillId="0" borderId="13" xfId="124" applyNumberFormat="1" applyFont="1" applyBorder="1" applyAlignment="1" applyProtection="1">
      <alignment horizontal="center" vertical="center" wrapText="1"/>
    </xf>
    <xf numFmtId="0" fontId="12" fillId="0" borderId="0" xfId="119" applyFont="1" applyFill="1" applyAlignment="1">
      <alignment horizontal="center" vertical="center"/>
    </xf>
    <xf numFmtId="0" fontId="1" fillId="0" borderId="13" xfId="147" applyFont="1" applyBorder="1" applyAlignment="1">
      <alignment horizontal="center" vertical="center" wrapText="1"/>
    </xf>
    <xf numFmtId="0" fontId="12" fillId="0" borderId="0" xfId="147" applyFont="1" applyBorder="1" applyAlignment="1">
      <alignment horizontal="center"/>
    </xf>
    <xf numFmtId="0" fontId="1" fillId="0" borderId="13" xfId="147" applyFont="1" applyBorder="1" applyAlignment="1">
      <alignment horizontal="center" vertical="center"/>
    </xf>
    <xf numFmtId="0" fontId="63" fillId="0" borderId="13" xfId="0" applyFont="1" applyBorder="1" applyAlignment="1">
      <alignment horizontal="center" vertical="center"/>
    </xf>
    <xf numFmtId="0" fontId="0" fillId="0" borderId="0" xfId="0" applyNumberForma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4" fillId="0" borderId="0" xfId="125" applyNumberFormat="1" applyFill="1" applyBorder="1" applyAlignment="1" applyProtection="1"/>
    <xf numFmtId="49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wrapText="1"/>
    </xf>
    <xf numFmtId="4" fontId="13" fillId="0" borderId="0" xfId="0" applyNumberFormat="1" applyFont="1" applyFill="1" applyBorder="1" applyAlignment="1" applyProtection="1">
      <alignment horizontal="right"/>
    </xf>
    <xf numFmtId="0" fontId="4" fillId="0" borderId="0" xfId="125" applyNumberFormat="1" applyFill="1" applyBorder="1" applyAlignment="1" applyProtection="1">
      <alignment wrapText="1"/>
    </xf>
    <xf numFmtId="0" fontId="6" fillId="0" borderId="0" xfId="125" applyNumberFormat="1" applyFont="1" applyFill="1" applyBorder="1" applyAlignment="1" applyProtection="1"/>
    <xf numFmtId="4" fontId="4" fillId="0" borderId="0" xfId="125" applyNumberFormat="1" applyFill="1" applyBorder="1" applyAlignment="1" applyProtection="1"/>
    <xf numFmtId="39" fontId="9" fillId="3" borderId="12" xfId="0" applyNumberFormat="1" applyFont="1" applyFill="1" applyBorder="1" applyAlignment="1">
      <alignment horizontal="right" vertical="center" wrapText="1"/>
    </xf>
    <xf numFmtId="0" fontId="4" fillId="0" borderId="0" xfId="126" applyNumberFormat="1" applyFill="1" applyBorder="1" applyAlignment="1" applyProtection="1"/>
    <xf numFmtId="0" fontId="13" fillId="0" borderId="0" xfId="128" applyFont="1"/>
    <xf numFmtId="0" fontId="13" fillId="0" borderId="0" xfId="128" applyFont="1" applyAlignment="1">
      <alignment horizontal="right"/>
    </xf>
    <xf numFmtId="0" fontId="6" fillId="0" borderId="0" xfId="126" applyNumberFormat="1" applyFont="1" applyFill="1" applyBorder="1" applyAlignment="1" applyProtection="1"/>
    <xf numFmtId="0" fontId="45" fillId="0" borderId="0" xfId="126" applyFont="1" applyAlignment="1">
      <alignment horizontal="left" vertical="center"/>
    </xf>
    <xf numFmtId="0" fontId="4" fillId="0" borderId="0" xfId="126" applyNumberFormat="1" applyFill="1" applyBorder="1" applyAlignment="1" applyProtection="1">
      <alignment wrapText="1"/>
    </xf>
    <xf numFmtId="4" fontId="4" fillId="0" borderId="0" xfId="126" applyNumberFormat="1" applyFill="1" applyBorder="1" applyAlignment="1" applyProtection="1"/>
    <xf numFmtId="3" fontId="46" fillId="0" borderId="0" xfId="126" applyNumberFormat="1" applyFont="1" applyAlignment="1">
      <alignment horizontal="center" vertical="center"/>
    </xf>
    <xf numFmtId="0" fontId="10" fillId="0" borderId="13" xfId="132" applyFont="1" applyFill="1" applyBorder="1" applyAlignment="1">
      <alignment horizontal="left" vertical="center" wrapText="1"/>
    </xf>
    <xf numFmtId="164" fontId="9" fillId="0" borderId="13" xfId="132" applyNumberFormat="1" applyFont="1" applyBorder="1" applyAlignment="1">
      <alignment vertical="center"/>
    </xf>
    <xf numFmtId="4" fontId="9" fillId="0" borderId="13" xfId="126" applyNumberFormat="1" applyFont="1" applyFill="1" applyBorder="1" applyAlignment="1" applyProtection="1">
      <alignment horizontal="right" vertical="center"/>
    </xf>
    <xf numFmtId="4" fontId="9" fillId="0" borderId="13" xfId="126" applyNumberFormat="1" applyFont="1" applyBorder="1" applyAlignment="1">
      <alignment horizontal="right" vertical="center"/>
    </xf>
    <xf numFmtId="4" fontId="10" fillId="0" borderId="13" xfId="0" applyNumberFormat="1" applyFont="1" applyBorder="1" applyAlignment="1">
      <alignment vertical="center"/>
    </xf>
    <xf numFmtId="4" fontId="9" fillId="0" borderId="13" xfId="126" applyNumberFormat="1" applyFont="1" applyFill="1" applyBorder="1" applyAlignment="1" applyProtection="1">
      <alignment vertical="center"/>
    </xf>
    <xf numFmtId="3" fontId="12" fillId="0" borderId="13" xfId="128" applyNumberFormat="1" applyFont="1" applyBorder="1" applyAlignment="1">
      <alignment vertical="center" wrapText="1"/>
    </xf>
    <xf numFmtId="4" fontId="13" fillId="0" borderId="0" xfId="128" applyNumberFormat="1" applyFont="1"/>
    <xf numFmtId="0" fontId="48" fillId="0" borderId="0" xfId="128" applyFont="1"/>
    <xf numFmtId="4" fontId="13" fillId="0" borderId="0" xfId="132" applyNumberFormat="1" applyFont="1" applyFill="1" applyBorder="1" applyAlignment="1" applyProtection="1">
      <alignment horizontal="right"/>
    </xf>
    <xf numFmtId="4" fontId="12" fillId="0" borderId="13" xfId="128" applyNumberFormat="1" applyFont="1" applyBorder="1" applyAlignment="1">
      <alignment horizontal="right" vertical="center"/>
    </xf>
    <xf numFmtId="4" fontId="12" fillId="0" borderId="13" xfId="128" applyNumberFormat="1" applyFont="1" applyFill="1" applyBorder="1" applyAlignment="1">
      <alignment horizontal="right" vertical="center"/>
    </xf>
    <xf numFmtId="3" fontId="12" fillId="0" borderId="13" xfId="127" applyNumberFormat="1" applyFont="1" applyBorder="1" applyAlignment="1">
      <alignment vertical="center" wrapText="1"/>
    </xf>
    <xf numFmtId="4" fontId="12" fillId="0" borderId="13" xfId="127" applyNumberFormat="1" applyFont="1" applyBorder="1" applyAlignment="1">
      <alignment horizontal="right" vertical="center"/>
    </xf>
    <xf numFmtId="0" fontId="9" fillId="0" borderId="13" xfId="120" applyFont="1" applyBorder="1" applyAlignment="1">
      <alignment vertical="center" wrapText="1"/>
    </xf>
    <xf numFmtId="4" fontId="10" fillId="0" borderId="13" xfId="127" applyNumberFormat="1" applyFont="1" applyBorder="1" applyAlignment="1">
      <alignment horizontal="right" vertical="center"/>
    </xf>
    <xf numFmtId="4" fontId="10" fillId="0" borderId="13" xfId="128" applyNumberFormat="1" applyFont="1" applyBorder="1" applyAlignment="1">
      <alignment horizontal="right" vertical="center"/>
    </xf>
    <xf numFmtId="3" fontId="12" fillId="0" borderId="13" xfId="127" applyNumberFormat="1" applyFont="1" applyFill="1" applyBorder="1" applyAlignment="1">
      <alignment vertical="center" wrapText="1"/>
    </xf>
    <xf numFmtId="3" fontId="10" fillId="0" borderId="13" xfId="127" applyNumberFormat="1" applyFont="1" applyBorder="1" applyAlignment="1">
      <alignment vertical="center"/>
    </xf>
    <xf numFmtId="3" fontId="10" fillId="0" borderId="13" xfId="127" applyNumberFormat="1" applyFont="1" applyBorder="1" applyAlignment="1">
      <alignment vertical="center" wrapText="1"/>
    </xf>
    <xf numFmtId="0" fontId="41" fillId="0" borderId="0" xfId="0" applyFont="1" applyFill="1"/>
    <xf numFmtId="0" fontId="12" fillId="0" borderId="0" xfId="0" applyNumberFormat="1" applyFont="1" applyFill="1" applyBorder="1" applyAlignment="1" applyProtection="1">
      <alignment vertical="top" wrapText="1"/>
    </xf>
    <xf numFmtId="0" fontId="53" fillId="0" borderId="0" xfId="0" applyNumberFormat="1" applyFont="1" applyFill="1" applyBorder="1" applyAlignment="1" applyProtection="1">
      <alignment horizontal="center" vertical="center" wrapText="1"/>
    </xf>
    <xf numFmtId="0" fontId="54" fillId="28" borderId="0" xfId="0" applyFont="1" applyFill="1"/>
    <xf numFmtId="0" fontId="56" fillId="0" borderId="0" xfId="0" applyFont="1" applyFill="1"/>
    <xf numFmtId="0" fontId="48" fillId="0" borderId="0" xfId="0" applyFont="1" applyFill="1"/>
    <xf numFmtId="49" fontId="13" fillId="0" borderId="0" xfId="0" applyNumberFormat="1" applyFont="1" applyFill="1" applyAlignment="1" applyProtection="1">
      <alignment horizontal="center"/>
    </xf>
    <xf numFmtId="0" fontId="41" fillId="0" borderId="0" xfId="0" applyNumberFormat="1" applyFont="1" applyFill="1" applyAlignment="1" applyProtection="1">
      <alignment horizontal="left" wrapText="1"/>
    </xf>
    <xf numFmtId="0" fontId="15" fillId="0" borderId="0" xfId="0" applyNumberFormat="1" applyFont="1" applyFill="1" applyBorder="1" applyAlignment="1" applyProtection="1"/>
    <xf numFmtId="4" fontId="0" fillId="0" borderId="0" xfId="0" applyNumberFormat="1" applyFill="1" applyBorder="1" applyAlignment="1" applyProtection="1"/>
    <xf numFmtId="0" fontId="59" fillId="0" borderId="0" xfId="0" applyNumberFormat="1" applyFont="1" applyFill="1" applyBorder="1" applyAlignment="1" applyProtection="1"/>
    <xf numFmtId="1" fontId="0" fillId="0" borderId="0" xfId="0" applyNumberFormat="1" applyFill="1" applyBorder="1" applyAlignment="1" applyProtection="1">
      <alignment horizontal="center"/>
    </xf>
    <xf numFmtId="0" fontId="6" fillId="29" borderId="0" xfId="0" applyNumberFormat="1" applyFont="1" applyFill="1" applyBorder="1" applyAlignment="1" applyProtection="1"/>
    <xf numFmtId="4" fontId="48" fillId="0" borderId="0" xfId="128" applyNumberFormat="1" applyFont="1"/>
    <xf numFmtId="0" fontId="10" fillId="0" borderId="0" xfId="0" applyFont="1" applyFill="1"/>
    <xf numFmtId="0" fontId="13" fillId="0" borderId="0" xfId="0" applyFont="1" applyFill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/>
    <xf numFmtId="0" fontId="13" fillId="28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28" borderId="0" xfId="0" applyFont="1" applyFill="1"/>
    <xf numFmtId="49" fontId="48" fillId="0" borderId="13" xfId="0" applyNumberFormat="1" applyFont="1" applyFill="1" applyBorder="1" applyAlignment="1">
      <alignment horizontal="center" vertical="center" wrapText="1"/>
    </xf>
    <xf numFmtId="3" fontId="13" fillId="0" borderId="13" xfId="0" applyNumberFormat="1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1" fontId="48" fillId="0" borderId="13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164" fontId="13" fillId="0" borderId="0" xfId="0" applyNumberFormat="1" applyFont="1"/>
    <xf numFmtId="49" fontId="48" fillId="29" borderId="13" xfId="0" applyNumberFormat="1" applyFont="1" applyFill="1" applyBorder="1" applyAlignment="1">
      <alignment horizontal="center" vertical="center"/>
    </xf>
    <xf numFmtId="0" fontId="48" fillId="29" borderId="13" xfId="0" applyFont="1" applyFill="1" applyBorder="1" applyAlignment="1">
      <alignment horizontal="center" vertical="center" wrapText="1"/>
    </xf>
    <xf numFmtId="0" fontId="13" fillId="29" borderId="13" xfId="0" applyFont="1" applyFill="1" applyBorder="1" applyAlignment="1">
      <alignment horizontal="center" vertical="center"/>
    </xf>
    <xf numFmtId="49" fontId="48" fillId="30" borderId="13" xfId="0" applyNumberFormat="1" applyFont="1" applyFill="1" applyBorder="1" applyAlignment="1">
      <alignment horizontal="center" vertical="center" wrapText="1"/>
    </xf>
    <xf numFmtId="0" fontId="58" fillId="0" borderId="13" xfId="0" applyFont="1" applyBorder="1"/>
    <xf numFmtId="49" fontId="48" fillId="31" borderId="13" xfId="0" applyNumberFormat="1" applyFont="1" applyFill="1" applyBorder="1" applyAlignment="1">
      <alignment horizontal="center" vertical="center" wrapText="1"/>
    </xf>
    <xf numFmtId="49" fontId="48" fillId="32" borderId="13" xfId="0" applyNumberFormat="1" applyFont="1" applyFill="1" applyBorder="1" applyAlignment="1">
      <alignment horizontal="center" vertical="center" wrapText="1"/>
    </xf>
    <xf numFmtId="0" fontId="60" fillId="0" borderId="13" xfId="0" applyFont="1" applyBorder="1" applyAlignment="1">
      <alignment horizontal="center" vertical="center" wrapText="1"/>
    </xf>
    <xf numFmtId="3" fontId="56" fillId="0" borderId="13" xfId="109" applyNumberFormat="1" applyFont="1" applyFill="1" applyBorder="1" applyAlignment="1">
      <alignment horizontal="right" vertical="center"/>
    </xf>
    <xf numFmtId="3" fontId="57" fillId="0" borderId="13" xfId="109" applyNumberFormat="1" applyFont="1" applyFill="1" applyBorder="1" applyAlignment="1">
      <alignment horizontal="right" vertical="center"/>
    </xf>
    <xf numFmtId="3" fontId="55" fillId="0" borderId="13" xfId="109" applyNumberFormat="1" applyFont="1" applyFill="1" applyBorder="1" applyAlignment="1">
      <alignment horizontal="right" vertical="center"/>
    </xf>
    <xf numFmtId="49" fontId="4" fillId="0" borderId="0" xfId="125" applyNumberFormat="1" applyFill="1" applyBorder="1" applyAlignment="1" applyProtection="1">
      <alignment horizontal="center"/>
    </xf>
    <xf numFmtId="39" fontId="9" fillId="3" borderId="13" xfId="0" applyNumberFormat="1" applyFont="1" applyFill="1" applyBorder="1" applyAlignment="1">
      <alignment horizontal="right" vertical="center" wrapText="1"/>
    </xf>
    <xf numFmtId="0" fontId="10" fillId="0" borderId="13" xfId="128" applyFont="1" applyBorder="1"/>
    <xf numFmtId="0" fontId="11" fillId="3" borderId="13" xfId="0" applyFont="1" applyFill="1" applyBorder="1" applyAlignment="1">
      <alignment vertical="center" wrapText="1"/>
    </xf>
    <xf numFmtId="39" fontId="11" fillId="3" borderId="13" xfId="0" applyNumberFormat="1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 applyProtection="1">
      <alignment vertical="center"/>
    </xf>
    <xf numFmtId="0" fontId="6" fillId="32" borderId="0" xfId="0" applyNumberFormat="1" applyFont="1" applyFill="1" applyBorder="1" applyAlignment="1" applyProtection="1"/>
    <xf numFmtId="49" fontId="12" fillId="30" borderId="13" xfId="0" applyNumberFormat="1" applyFont="1" applyFill="1" applyBorder="1" applyAlignment="1" applyProtection="1">
      <alignment horizontal="center" vertical="center" wrapText="1"/>
    </xf>
    <xf numFmtId="0" fontId="12" fillId="30" borderId="13" xfId="0" applyNumberFormat="1" applyFont="1" applyFill="1" applyBorder="1" applyAlignment="1" applyProtection="1">
      <alignment horizontal="center" vertical="center" wrapText="1"/>
    </xf>
    <xf numFmtId="0" fontId="11" fillId="30" borderId="13" xfId="0" applyFont="1" applyFill="1" applyBorder="1" applyAlignment="1">
      <alignment horizontal="center" vertical="center" wrapText="1"/>
    </xf>
    <xf numFmtId="49" fontId="12" fillId="30" borderId="13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164" fontId="13" fillId="0" borderId="13" xfId="0" applyNumberFormat="1" applyFont="1" applyFill="1" applyBorder="1" applyAlignment="1">
      <alignment horizontal="left" vertical="center" wrapText="1"/>
    </xf>
    <xf numFmtId="164" fontId="13" fillId="0" borderId="13" xfId="109" applyNumberFormat="1" applyFont="1" applyFill="1" applyBorder="1" applyAlignment="1">
      <alignment horizontal="left" vertical="center" wrapText="1"/>
    </xf>
    <xf numFmtId="0" fontId="44" fillId="29" borderId="13" xfId="0" applyFont="1" applyFill="1" applyBorder="1" applyAlignment="1">
      <alignment vertical="center" wrapText="1"/>
    </xf>
    <xf numFmtId="164" fontId="44" fillId="29" borderId="13" xfId="0" applyNumberFormat="1" applyFont="1" applyFill="1" applyBorder="1" applyAlignment="1">
      <alignment horizontal="right" vertical="center" wrapText="1"/>
    </xf>
    <xf numFmtId="164" fontId="44" fillId="29" borderId="13" xfId="0" applyNumberFormat="1" applyFont="1" applyFill="1" applyBorder="1" applyAlignment="1">
      <alignment horizontal="right" vertical="center"/>
    </xf>
    <xf numFmtId="164" fontId="9" fillId="0" borderId="0" xfId="0" applyNumberFormat="1" applyFont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49" fontId="9" fillId="0" borderId="13" xfId="126" applyNumberFormat="1" applyFont="1" applyBorder="1" applyAlignment="1">
      <alignment horizontal="center" vertical="center"/>
    </xf>
    <xf numFmtId="49" fontId="11" fillId="33" borderId="13" xfId="126" applyNumberFormat="1" applyFont="1" applyFill="1" applyBorder="1" applyAlignment="1">
      <alignment horizontal="center" vertical="center"/>
    </xf>
    <xf numFmtId="0" fontId="11" fillId="33" borderId="13" xfId="126" applyFont="1" applyFill="1" applyBorder="1" applyAlignment="1">
      <alignment horizontal="left" vertical="center" wrapText="1"/>
    </xf>
    <xf numFmtId="4" fontId="11" fillId="33" borderId="13" xfId="126" applyNumberFormat="1" applyFont="1" applyFill="1" applyBorder="1" applyAlignment="1">
      <alignment vertical="center"/>
    </xf>
    <xf numFmtId="164" fontId="11" fillId="33" borderId="13" xfId="132" applyNumberFormat="1" applyFont="1" applyFill="1" applyBorder="1" applyAlignment="1">
      <alignment vertical="center"/>
    </xf>
    <xf numFmtId="4" fontId="11" fillId="33" borderId="13" xfId="126" applyNumberFormat="1" applyFont="1" applyFill="1" applyBorder="1" applyAlignment="1">
      <alignment horizontal="right" vertical="center"/>
    </xf>
    <xf numFmtId="4" fontId="11" fillId="33" borderId="13" xfId="126" applyNumberFormat="1" applyFont="1" applyFill="1" applyBorder="1" applyAlignment="1" applyProtection="1">
      <alignment vertical="center"/>
    </xf>
    <xf numFmtId="0" fontId="9" fillId="33" borderId="13" xfId="126" applyNumberFormat="1" applyFont="1" applyFill="1" applyBorder="1" applyAlignment="1" applyProtection="1">
      <alignment vertical="center"/>
    </xf>
    <xf numFmtId="3" fontId="12" fillId="33" borderId="13" xfId="128" applyNumberFormat="1" applyFont="1" applyFill="1" applyBorder="1" applyAlignment="1">
      <alignment vertical="center" wrapText="1"/>
    </xf>
    <xf numFmtId="164" fontId="9" fillId="33" borderId="13" xfId="132" applyNumberFormat="1" applyFont="1" applyFill="1" applyBorder="1" applyAlignment="1">
      <alignment vertical="center"/>
    </xf>
    <xf numFmtId="39" fontId="70" fillId="34" borderId="20" xfId="0" applyNumberFormat="1" applyFont="1" applyFill="1" applyBorder="1" applyAlignment="1">
      <alignment horizontal="right" vertical="center" wrapText="1"/>
    </xf>
    <xf numFmtId="39" fontId="70" fillId="0" borderId="20" xfId="0" applyNumberFormat="1" applyFont="1" applyFill="1" applyBorder="1" applyAlignment="1">
      <alignment horizontal="right" vertical="center" wrapText="1"/>
    </xf>
    <xf numFmtId="39" fontId="71" fillId="0" borderId="20" xfId="0" applyNumberFormat="1" applyFont="1" applyFill="1" applyBorder="1" applyAlignment="1">
      <alignment horizontal="right" vertical="center" wrapText="1"/>
    </xf>
    <xf numFmtId="4" fontId="10" fillId="0" borderId="13" xfId="128" applyNumberFormat="1" applyFont="1" applyBorder="1"/>
    <xf numFmtId="1" fontId="48" fillId="0" borderId="13" xfId="0" applyNumberFormat="1" applyFont="1" applyBorder="1" applyAlignment="1">
      <alignment horizontal="center" vertical="center"/>
    </xf>
    <xf numFmtId="3" fontId="48" fillId="0" borderId="13" xfId="0" applyNumberFormat="1" applyFont="1" applyBorder="1" applyAlignment="1">
      <alignment vertical="center" wrapText="1"/>
    </xf>
    <xf numFmtId="4" fontId="63" fillId="0" borderId="13" xfId="0" applyNumberFormat="1" applyFont="1" applyBorder="1" applyAlignment="1">
      <alignment horizontal="right" vertical="center"/>
    </xf>
    <xf numFmtId="164" fontId="63" fillId="0" borderId="13" xfId="0" applyNumberFormat="1" applyFont="1" applyBorder="1" applyAlignment="1">
      <alignment horizontal="right" vertical="center"/>
    </xf>
    <xf numFmtId="4" fontId="63" fillId="0" borderId="13" xfId="0" applyNumberFormat="1" applyFont="1" applyFill="1" applyBorder="1" applyAlignment="1" applyProtection="1">
      <alignment vertical="center"/>
    </xf>
    <xf numFmtId="164" fontId="63" fillId="0" borderId="13" xfId="0" applyNumberFormat="1" applyFont="1" applyBorder="1" applyAlignment="1">
      <alignment vertical="center"/>
    </xf>
    <xf numFmtId="0" fontId="48" fillId="0" borderId="13" xfId="0" applyFont="1" applyBorder="1" applyAlignment="1">
      <alignment vertical="center" wrapText="1"/>
    </xf>
    <xf numFmtId="1" fontId="13" fillId="0" borderId="13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vertical="center" wrapText="1"/>
    </xf>
    <xf numFmtId="4" fontId="7" fillId="0" borderId="13" xfId="0" applyNumberFormat="1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right" vertical="center"/>
    </xf>
    <xf numFmtId="4" fontId="7" fillId="0" borderId="13" xfId="0" applyNumberFormat="1" applyFont="1" applyFill="1" applyBorder="1" applyAlignment="1" applyProtection="1">
      <alignment vertical="center"/>
    </xf>
    <xf numFmtId="164" fontId="7" fillId="0" borderId="13" xfId="0" applyNumberFormat="1" applyFont="1" applyBorder="1" applyAlignment="1">
      <alignment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3" fillId="0" borderId="13" xfId="118" applyFont="1" applyBorder="1" applyAlignment="1">
      <alignment vertical="center" wrapText="1"/>
    </xf>
    <xf numFmtId="0" fontId="48" fillId="0" borderId="13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1" fontId="13" fillId="0" borderId="13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right" vertical="center"/>
    </xf>
    <xf numFmtId="0" fontId="7" fillId="0" borderId="13" xfId="100" applyFont="1" applyBorder="1" applyAlignment="1">
      <alignment horizontal="left" vertical="center" wrapText="1"/>
    </xf>
    <xf numFmtId="0" fontId="13" fillId="0" borderId="13" xfId="100" applyFont="1" applyBorder="1" applyAlignment="1">
      <alignment vertical="center" wrapText="1"/>
    </xf>
    <xf numFmtId="1" fontId="48" fillId="0" borderId="13" xfId="0" applyNumberFormat="1" applyFont="1" applyFill="1" applyBorder="1" applyAlignment="1">
      <alignment horizontal="center" vertical="center"/>
    </xf>
    <xf numFmtId="0" fontId="48" fillId="0" borderId="13" xfId="0" applyFont="1" applyFill="1" applyBorder="1" applyAlignment="1">
      <alignment wrapText="1"/>
    </xf>
    <xf numFmtId="3" fontId="48" fillId="0" borderId="13" xfId="0" applyNumberFormat="1" applyFont="1" applyFill="1" applyBorder="1" applyAlignment="1">
      <alignment vertical="center" wrapText="1"/>
    </xf>
    <xf numFmtId="0" fontId="63" fillId="0" borderId="13" xfId="0" applyFont="1" applyBorder="1" applyAlignment="1">
      <alignment horizontal="center" vertical="center"/>
    </xf>
    <xf numFmtId="0" fontId="63" fillId="0" borderId="13" xfId="0" applyFont="1" applyBorder="1" applyAlignment="1">
      <alignment vertical="center" wrapText="1"/>
    </xf>
    <xf numFmtId="0" fontId="63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7" fillId="0" borderId="13" xfId="0" applyNumberFormat="1" applyFont="1" applyFill="1" applyBorder="1" applyAlignment="1">
      <alignment vertical="center" wrapText="1"/>
    </xf>
    <xf numFmtId="49" fontId="63" fillId="35" borderId="13" xfId="125" applyNumberFormat="1" applyFont="1" applyFill="1" applyBorder="1" applyAlignment="1">
      <alignment horizontal="center" vertical="center"/>
    </xf>
    <xf numFmtId="0" fontId="63" fillId="35" borderId="13" xfId="125" applyFont="1" applyFill="1" applyBorder="1" applyAlignment="1">
      <alignment horizontal="left" vertical="center" wrapText="1"/>
    </xf>
    <xf numFmtId="4" fontId="63" fillId="35" borderId="13" xfId="125" applyNumberFormat="1" applyFont="1" applyFill="1" applyBorder="1" applyAlignment="1">
      <alignment horizontal="right" vertical="center"/>
    </xf>
    <xf numFmtId="4" fontId="7" fillId="35" borderId="13" xfId="125" applyNumberFormat="1" applyFont="1" applyFill="1" applyBorder="1" applyAlignment="1">
      <alignment horizontal="right" vertical="center"/>
    </xf>
    <xf numFmtId="4" fontId="7" fillId="35" borderId="13" xfId="125" applyNumberFormat="1" applyFont="1" applyFill="1" applyBorder="1" applyAlignment="1" applyProtection="1">
      <alignment vertical="center"/>
    </xf>
    <xf numFmtId="49" fontId="7" fillId="0" borderId="13" xfId="125" applyNumberFormat="1" applyFont="1" applyBorder="1" applyAlignment="1">
      <alignment horizontal="center" vertical="center"/>
    </xf>
    <xf numFmtId="0" fontId="7" fillId="0" borderId="13" xfId="125" applyFont="1" applyBorder="1" applyAlignment="1">
      <alignment vertical="center" wrapText="1"/>
    </xf>
    <xf numFmtId="4" fontId="7" fillId="0" borderId="13" xfId="125" applyNumberFormat="1" applyFont="1" applyBorder="1" applyAlignment="1">
      <alignment vertical="center" wrapText="1"/>
    </xf>
    <xf numFmtId="4" fontId="7" fillId="0" borderId="13" xfId="125" applyNumberFormat="1" applyFont="1" applyBorder="1" applyAlignment="1">
      <alignment horizontal="right" vertical="center"/>
    </xf>
    <xf numFmtId="4" fontId="7" fillId="0" borderId="13" xfId="125" applyNumberFormat="1" applyFont="1" applyFill="1" applyBorder="1" applyAlignment="1" applyProtection="1">
      <alignment vertical="center"/>
    </xf>
    <xf numFmtId="4" fontId="7" fillId="3" borderId="12" xfId="0" applyNumberFormat="1" applyFont="1" applyFill="1" applyBorder="1" applyAlignment="1">
      <alignment horizontal="right" vertical="center" wrapText="1"/>
    </xf>
    <xf numFmtId="0" fontId="65" fillId="0" borderId="0" xfId="125" applyNumberFormat="1" applyFont="1" applyFill="1" applyBorder="1" applyAlignment="1" applyProtection="1"/>
    <xf numFmtId="4" fontId="63" fillId="35" borderId="13" xfId="125" applyNumberFormat="1" applyFont="1" applyFill="1" applyBorder="1" applyAlignment="1" applyProtection="1">
      <alignment vertical="center"/>
    </xf>
    <xf numFmtId="49" fontId="63" fillId="35" borderId="13" xfId="125" applyNumberFormat="1" applyFont="1" applyFill="1" applyBorder="1" applyAlignment="1" applyProtection="1">
      <alignment horizontal="center" vertical="center"/>
    </xf>
    <xf numFmtId="0" fontId="63" fillId="35" borderId="13" xfId="125" applyFont="1" applyFill="1" applyBorder="1" applyAlignment="1">
      <alignment vertical="center" wrapText="1"/>
    </xf>
    <xf numFmtId="1" fontId="63" fillId="29" borderId="13" xfId="0" applyNumberFormat="1" applyFont="1" applyFill="1" applyBorder="1" applyAlignment="1" applyProtection="1">
      <alignment horizontal="center" vertical="center"/>
    </xf>
    <xf numFmtId="2" fontId="63" fillId="29" borderId="13" xfId="0" applyNumberFormat="1" applyFont="1" applyFill="1" applyBorder="1" applyAlignment="1" applyProtection="1">
      <alignment horizontal="center" vertical="center" wrapText="1"/>
    </xf>
    <xf numFmtId="4" fontId="48" fillId="29" borderId="13" xfId="124" applyNumberFormat="1" applyFont="1" applyFill="1" applyBorder="1" applyAlignment="1" applyProtection="1">
      <alignment horizontal="right" vertical="center" wrapText="1"/>
    </xf>
    <xf numFmtId="164" fontId="63" fillId="29" borderId="13" xfId="0" applyNumberFormat="1" applyFont="1" applyFill="1" applyBorder="1" applyAlignment="1">
      <alignment horizontal="right" vertical="center"/>
    </xf>
    <xf numFmtId="4" fontId="48" fillId="29" borderId="13" xfId="0" applyNumberFormat="1" applyFont="1" applyFill="1" applyBorder="1" applyAlignment="1" applyProtection="1">
      <alignment vertical="center"/>
    </xf>
    <xf numFmtId="4" fontId="48" fillId="0" borderId="13" xfId="0" applyNumberFormat="1" applyFont="1" applyFill="1" applyBorder="1" applyAlignment="1" applyProtection="1">
      <alignment horizontal="right" vertical="center"/>
    </xf>
    <xf numFmtId="164" fontId="63" fillId="0" borderId="13" xfId="0" applyNumberFormat="1" applyFont="1" applyFill="1" applyBorder="1" applyAlignment="1">
      <alignment horizontal="right" vertical="center"/>
    </xf>
    <xf numFmtId="4" fontId="48" fillId="0" borderId="13" xfId="0" applyNumberFormat="1" applyFont="1" applyFill="1" applyBorder="1" applyAlignment="1" applyProtection="1">
      <alignment vertical="center"/>
    </xf>
    <xf numFmtId="4" fontId="13" fillId="0" borderId="13" xfId="0" applyNumberFormat="1" applyFont="1" applyFill="1" applyBorder="1" applyAlignment="1" applyProtection="1">
      <alignment horizontal="right" vertical="center"/>
    </xf>
    <xf numFmtId="164" fontId="7" fillId="0" borderId="13" xfId="0" applyNumberFormat="1" applyFont="1" applyFill="1" applyBorder="1" applyAlignment="1">
      <alignment horizontal="right" vertical="center"/>
    </xf>
    <xf numFmtId="4" fontId="13" fillId="0" borderId="13" xfId="0" applyNumberFormat="1" applyFont="1" applyFill="1" applyBorder="1" applyAlignment="1" applyProtection="1">
      <alignment vertical="center"/>
    </xf>
    <xf numFmtId="4" fontId="48" fillId="0" borderId="13" xfId="0" applyNumberFormat="1" applyFont="1" applyBorder="1" applyAlignment="1">
      <alignment vertical="center"/>
    </xf>
    <xf numFmtId="4" fontId="13" fillId="0" borderId="13" xfId="0" applyNumberFormat="1" applyFont="1" applyFill="1" applyBorder="1" applyAlignment="1">
      <alignment vertical="center"/>
    </xf>
    <xf numFmtId="4" fontId="13" fillId="0" borderId="13" xfId="123" applyNumberFormat="1" applyFont="1" applyBorder="1" applyAlignment="1">
      <alignment vertical="center"/>
    </xf>
    <xf numFmtId="4" fontId="48" fillId="0" borderId="13" xfId="123" applyNumberFormat="1" applyFont="1" applyBorder="1" applyAlignment="1">
      <alignment vertical="center"/>
    </xf>
    <xf numFmtId="4" fontId="63" fillId="3" borderId="13" xfId="0" applyNumberFormat="1" applyFont="1" applyFill="1" applyBorder="1" applyAlignment="1">
      <alignment horizontal="right" vertical="center" wrapText="1"/>
    </xf>
    <xf numFmtId="4" fontId="13" fillId="0" borderId="13" xfId="123" applyNumberFormat="1" applyFont="1" applyFill="1" applyBorder="1" applyAlignment="1">
      <alignment vertical="center"/>
    </xf>
    <xf numFmtId="0" fontId="48" fillId="0" borderId="13" xfId="0" applyFont="1" applyFill="1" applyBorder="1" applyAlignment="1">
      <alignment vertical="center" wrapText="1"/>
    </xf>
    <xf numFmtId="4" fontId="48" fillId="0" borderId="13" xfId="0" applyNumberFormat="1" applyFont="1" applyFill="1" applyBorder="1" applyAlignment="1">
      <alignment vertical="center"/>
    </xf>
    <xf numFmtId="4" fontId="63" fillId="0" borderId="13" xfId="0" applyNumberFormat="1" applyFont="1" applyFill="1" applyBorder="1" applyAlignment="1">
      <alignment horizontal="right" vertical="center"/>
    </xf>
    <xf numFmtId="4" fontId="13" fillId="28" borderId="13" xfId="135" applyNumberFormat="1" applyFont="1" applyFill="1" applyBorder="1" applyAlignment="1">
      <alignment vertical="center" wrapText="1"/>
    </xf>
    <xf numFmtId="4" fontId="13" fillId="0" borderId="13" xfId="0" applyNumberFormat="1" applyFont="1" applyBorder="1" applyAlignment="1">
      <alignment vertical="center"/>
    </xf>
    <xf numFmtId="4" fontId="63" fillId="0" borderId="13" xfId="125" applyNumberFormat="1" applyFont="1" applyBorder="1" applyAlignment="1">
      <alignment horizontal="right" vertical="center"/>
    </xf>
    <xf numFmtId="1" fontId="48" fillId="29" borderId="13" xfId="0" applyNumberFormat="1" applyFont="1" applyFill="1" applyBorder="1" applyAlignment="1">
      <alignment horizontal="center" vertical="center"/>
    </xf>
    <xf numFmtId="4" fontId="63" fillId="29" borderId="13" xfId="0" applyNumberFormat="1" applyFont="1" applyFill="1" applyBorder="1" applyAlignment="1" applyProtection="1">
      <alignment vertical="center"/>
    </xf>
    <xf numFmtId="2" fontId="48" fillId="0" borderId="13" xfId="0" applyNumberFormat="1" applyFont="1" applyFill="1" applyBorder="1" applyAlignment="1" applyProtection="1">
      <alignment vertical="center" wrapText="1"/>
      <protection hidden="1"/>
    </xf>
    <xf numFmtId="4" fontId="48" fillId="0" borderId="13" xfId="0" applyNumberFormat="1" applyFont="1" applyFill="1" applyBorder="1" applyAlignment="1">
      <alignment horizontal="right" vertical="center"/>
    </xf>
    <xf numFmtId="1" fontId="13" fillId="0" borderId="13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 applyProtection="1">
      <alignment vertical="center" wrapText="1"/>
      <protection hidden="1"/>
    </xf>
    <xf numFmtId="4" fontId="13" fillId="0" borderId="14" xfId="0" applyNumberFormat="1" applyFont="1" applyFill="1" applyBorder="1" applyAlignment="1" applyProtection="1">
      <alignment vertical="center"/>
    </xf>
    <xf numFmtId="4" fontId="48" fillId="0" borderId="13" xfId="0" applyNumberFormat="1" applyFont="1" applyFill="1" applyBorder="1" applyAlignment="1" applyProtection="1">
      <alignment horizontal="right" vertical="center" wrapText="1"/>
      <protection hidden="1"/>
    </xf>
    <xf numFmtId="2" fontId="13" fillId="0" borderId="13" xfId="124" applyNumberFormat="1" applyFont="1" applyFill="1" applyBorder="1" applyAlignment="1" applyProtection="1">
      <alignment horizontal="left" vertical="center" wrapText="1"/>
    </xf>
    <xf numFmtId="2" fontId="13" fillId="0" borderId="13" xfId="0" applyNumberFormat="1" applyFont="1" applyBorder="1" applyAlignment="1">
      <alignment vertical="center" wrapText="1"/>
    </xf>
    <xf numFmtId="4" fontId="48" fillId="0" borderId="13" xfId="123" applyNumberFormat="1" applyFont="1" applyFill="1" applyBorder="1" applyAlignment="1">
      <alignment vertical="center"/>
    </xf>
    <xf numFmtId="1" fontId="48" fillId="0" borderId="13" xfId="0" applyNumberFormat="1" applyFont="1" applyFill="1" applyBorder="1" applyAlignment="1" applyProtection="1">
      <alignment horizontal="center" vertical="center"/>
      <protection hidden="1"/>
    </xf>
    <xf numFmtId="1" fontId="13" fillId="0" borderId="13" xfId="0" applyNumberFormat="1" applyFont="1" applyFill="1" applyBorder="1" applyAlignment="1" applyProtection="1">
      <alignment horizontal="center" vertical="center"/>
      <protection hidden="1"/>
    </xf>
    <xf numFmtId="2" fontId="13" fillId="0" borderId="13" xfId="0" applyNumberFormat="1" applyFont="1" applyFill="1" applyBorder="1" applyAlignment="1" applyProtection="1">
      <alignment horizontal="left" vertical="center" wrapText="1"/>
      <protection hidden="1"/>
    </xf>
    <xf numFmtId="2" fontId="48" fillId="0" borderId="13" xfId="0" applyNumberFormat="1" applyFont="1" applyFill="1" applyBorder="1" applyAlignment="1" applyProtection="1">
      <alignment horizontal="left" vertical="center" wrapText="1"/>
      <protection hidden="1"/>
    </xf>
    <xf numFmtId="2" fontId="63" fillId="29" borderId="13" xfId="0" applyNumberFormat="1" applyFont="1" applyFill="1" applyBorder="1" applyAlignment="1" applyProtection="1">
      <alignment vertical="center" wrapText="1"/>
    </xf>
    <xf numFmtId="2" fontId="13" fillId="0" borderId="13" xfId="0" applyNumberFormat="1" applyFont="1" applyFill="1" applyBorder="1" applyAlignment="1">
      <alignment horizontal="left" vertical="center" wrapText="1"/>
    </xf>
    <xf numFmtId="2" fontId="13" fillId="0" borderId="13" xfId="132" applyNumberFormat="1" applyFont="1" applyFill="1" applyBorder="1" applyAlignment="1">
      <alignment horizontal="left" vertical="center" wrapText="1"/>
    </xf>
    <xf numFmtId="4" fontId="13" fillId="0" borderId="13" xfId="133" applyNumberFormat="1" applyFont="1" applyFill="1" applyBorder="1" applyAlignment="1" applyProtection="1">
      <alignment horizontal="right" vertical="center"/>
    </xf>
    <xf numFmtId="4" fontId="7" fillId="3" borderId="13" xfId="0" applyNumberFormat="1" applyFont="1" applyFill="1" applyBorder="1" applyAlignment="1">
      <alignment horizontal="right" vertical="center" wrapText="1"/>
    </xf>
    <xf numFmtId="39" fontId="7" fillId="3" borderId="12" xfId="0" applyNumberFormat="1" applyFont="1" applyFill="1" applyBorder="1" applyAlignment="1">
      <alignment horizontal="right" vertical="center" wrapText="1"/>
    </xf>
    <xf numFmtId="4" fontId="66" fillId="0" borderId="13" xfId="0" applyNumberFormat="1" applyFont="1" applyFill="1" applyBorder="1" applyAlignment="1" applyProtection="1">
      <alignment horizontal="right" vertical="center"/>
    </xf>
    <xf numFmtId="2" fontId="48" fillId="29" borderId="13" xfId="0" applyNumberFormat="1" applyFont="1" applyFill="1" applyBorder="1" applyAlignment="1">
      <alignment vertical="center" wrapText="1"/>
    </xf>
    <xf numFmtId="164" fontId="63" fillId="36" borderId="13" xfId="0" applyNumberFormat="1" applyFont="1" applyFill="1" applyBorder="1" applyAlignment="1">
      <alignment horizontal="right" vertical="center"/>
    </xf>
    <xf numFmtId="2" fontId="13" fillId="0" borderId="13" xfId="0" applyNumberFormat="1" applyFont="1" applyFill="1" applyBorder="1" applyAlignment="1">
      <alignment vertical="center" wrapText="1"/>
    </xf>
    <xf numFmtId="2" fontId="48" fillId="29" borderId="13" xfId="128" applyNumberFormat="1" applyFont="1" applyFill="1" applyBorder="1" applyAlignment="1">
      <alignment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vertical="center" wrapText="1"/>
    </xf>
    <xf numFmtId="39" fontId="7" fillId="3" borderId="13" xfId="0" applyNumberFormat="1" applyFont="1" applyFill="1" applyBorder="1" applyAlignment="1">
      <alignment horizontal="right" vertical="center" wrapText="1"/>
    </xf>
    <xf numFmtId="2" fontId="7" fillId="0" borderId="13" xfId="120" applyNumberFormat="1" applyFont="1" applyBorder="1" applyAlignment="1">
      <alignment vertical="center" wrapText="1"/>
    </xf>
    <xf numFmtId="4" fontId="13" fillId="0" borderId="13" xfId="134" applyNumberFormat="1" applyFont="1" applyFill="1" applyBorder="1" applyAlignment="1" applyProtection="1">
      <alignment horizontal="right" vertical="center"/>
    </xf>
    <xf numFmtId="4" fontId="13" fillId="0" borderId="13" xfId="128" applyNumberFormat="1" applyFont="1" applyBorder="1"/>
    <xf numFmtId="49" fontId="10" fillId="0" borderId="13" xfId="0" applyNumberFormat="1" applyFont="1" applyFill="1" applyBorder="1" applyAlignment="1">
      <alignment horizontal="center" vertical="center"/>
    </xf>
    <xf numFmtId="0" fontId="67" fillId="0" borderId="13" xfId="0" applyNumberFormat="1" applyFont="1" applyFill="1" applyBorder="1" applyAlignment="1">
      <alignment horizontal="left" vertical="center" wrapText="1"/>
    </xf>
    <xf numFmtId="0" fontId="67" fillId="0" borderId="13" xfId="0" applyFont="1" applyBorder="1" applyAlignment="1">
      <alignment vertical="center" wrapText="1"/>
    </xf>
    <xf numFmtId="3" fontId="61" fillId="0" borderId="13" xfId="109" applyNumberFormat="1" applyFont="1" applyFill="1" applyBorder="1" applyAlignment="1">
      <alignment horizontal="right" vertical="center"/>
    </xf>
    <xf numFmtId="3" fontId="53" fillId="0" borderId="13" xfId="109" applyNumberFormat="1" applyFont="1" applyFill="1" applyBorder="1" applyAlignment="1">
      <alignment horizontal="right" vertical="center"/>
    </xf>
    <xf numFmtId="49" fontId="12" fillId="36" borderId="13" xfId="0" applyNumberFormat="1" applyFont="1" applyFill="1" applyBorder="1" applyAlignment="1">
      <alignment horizontal="center" vertical="center"/>
    </xf>
    <xf numFmtId="0" fontId="12" fillId="36" borderId="13" xfId="0" applyNumberFormat="1" applyFont="1" applyFill="1" applyBorder="1" applyAlignment="1">
      <alignment horizontal="left" vertical="center" wrapText="1"/>
    </xf>
    <xf numFmtId="4" fontId="12" fillId="36" borderId="13" xfId="0" applyNumberFormat="1" applyFont="1" applyFill="1" applyBorder="1" applyAlignment="1">
      <alignment horizontal="right" vertical="center" wrapText="1"/>
    </xf>
    <xf numFmtId="4" fontId="12" fillId="36" borderId="13" xfId="109" applyNumberFormat="1" applyFont="1" applyFill="1" applyBorder="1" applyAlignment="1">
      <alignment horizontal="right" vertical="center"/>
    </xf>
    <xf numFmtId="49" fontId="10" fillId="36" borderId="13" xfId="0" applyNumberFormat="1" applyFont="1" applyFill="1" applyBorder="1" applyAlignment="1">
      <alignment horizontal="center" vertical="center"/>
    </xf>
    <xf numFmtId="0" fontId="12" fillId="36" borderId="13" xfId="0" applyFont="1" applyFill="1" applyBorder="1" applyAlignment="1">
      <alignment vertical="center" wrapText="1"/>
    </xf>
    <xf numFmtId="0" fontId="12" fillId="36" borderId="13" xfId="130" applyFont="1" applyFill="1" applyBorder="1" applyAlignment="1">
      <alignment horizontal="left" vertical="center" wrapText="1"/>
    </xf>
    <xf numFmtId="0" fontId="12" fillId="36" borderId="13" xfId="62" applyFont="1" applyFill="1" applyBorder="1" applyAlignment="1">
      <alignment vertical="center" wrapText="1"/>
    </xf>
    <xf numFmtId="0" fontId="13" fillId="0" borderId="0" xfId="0" applyFont="1" applyFill="1" applyAlignment="1">
      <alignment horizontal="right"/>
    </xf>
    <xf numFmtId="0" fontId="67" fillId="0" borderId="13" xfId="62" applyFont="1" applyFill="1" applyBorder="1" applyAlignment="1">
      <alignment vertical="center" wrapText="1"/>
    </xf>
    <xf numFmtId="4" fontId="67" fillId="0" borderId="13" xfId="0" applyNumberFormat="1" applyFont="1" applyFill="1" applyBorder="1" applyAlignment="1">
      <alignment horizontal="right" vertical="center" wrapText="1"/>
    </xf>
    <xf numFmtId="4" fontId="68" fillId="0" borderId="13" xfId="0" applyNumberFormat="1" applyFont="1" applyFill="1" applyBorder="1" applyAlignment="1">
      <alignment horizontal="right" vertical="center" wrapText="1"/>
    </xf>
    <xf numFmtId="4" fontId="67" fillId="0" borderId="13" xfId="109" applyNumberFormat="1" applyFont="1" applyFill="1" applyBorder="1" applyAlignment="1">
      <alignment horizontal="right" vertical="center"/>
    </xf>
    <xf numFmtId="4" fontId="68" fillId="0" borderId="13" xfId="109" applyNumberFormat="1" applyFont="1" applyFill="1" applyBorder="1" applyAlignment="1">
      <alignment horizontal="right" vertical="center"/>
    </xf>
    <xf numFmtId="0" fontId="7" fillId="0" borderId="0" xfId="122" applyFont="1"/>
    <xf numFmtId="0" fontId="12" fillId="0" borderId="0" xfId="131" applyFont="1" applyAlignment="1">
      <alignment vertical="center"/>
    </xf>
    <xf numFmtId="0" fontId="69" fillId="0" borderId="0" xfId="131" applyFont="1" applyFill="1"/>
    <xf numFmtId="0" fontId="11" fillId="0" borderId="0" xfId="0" applyNumberFormat="1" applyFont="1" applyFill="1" applyBorder="1" applyAlignment="1" applyProtection="1"/>
    <xf numFmtId="0" fontId="12" fillId="0" borderId="0" xfId="119" applyFont="1" applyFill="1" applyAlignment="1">
      <alignment vertical="center"/>
    </xf>
    <xf numFmtId="4" fontId="7" fillId="3" borderId="21" xfId="0" applyNumberFormat="1" applyFont="1" applyFill="1" applyBorder="1" applyAlignment="1">
      <alignment horizontal="right" vertical="center" wrapText="1"/>
    </xf>
    <xf numFmtId="4" fontId="8" fillId="0" borderId="13" xfId="0" applyNumberFormat="1" applyFont="1" applyBorder="1" applyAlignment="1">
      <alignment vertical="center"/>
    </xf>
    <xf numFmtId="4" fontId="8" fillId="28" borderId="13" xfId="0" applyNumberFormat="1" applyFont="1" applyFill="1" applyBorder="1" applyAlignment="1">
      <alignment horizontal="right" vertical="center" wrapText="1"/>
    </xf>
    <xf numFmtId="4" fontId="8" fillId="0" borderId="13" xfId="0" applyNumberFormat="1" applyFont="1" applyFill="1" applyBorder="1" applyAlignment="1">
      <alignment vertical="center"/>
    </xf>
    <xf numFmtId="0" fontId="63" fillId="0" borderId="13" xfId="0" applyFont="1" applyBorder="1" applyAlignment="1">
      <alignment horizontal="center" vertical="center"/>
    </xf>
    <xf numFmtId="4" fontId="7" fillId="0" borderId="13" xfId="0" applyNumberFormat="1" applyFont="1" applyBorder="1" applyAlignment="1">
      <alignment vertical="center"/>
    </xf>
    <xf numFmtId="1" fontId="48" fillId="36" borderId="13" xfId="0" applyNumberFormat="1" applyFont="1" applyFill="1" applyBorder="1" applyAlignment="1">
      <alignment horizontal="center" vertical="center"/>
    </xf>
    <xf numFmtId="2" fontId="48" fillId="36" borderId="13" xfId="0" applyNumberFormat="1" applyFont="1" applyFill="1" applyBorder="1" applyAlignment="1" applyProtection="1">
      <alignment vertical="center" wrapText="1"/>
      <protection hidden="1"/>
    </xf>
    <xf numFmtId="4" fontId="63" fillId="36" borderId="13" xfId="0" applyNumberFormat="1" applyFont="1" applyFill="1" applyBorder="1" applyAlignment="1" applyProtection="1">
      <alignment vertical="center"/>
    </xf>
    <xf numFmtId="49" fontId="7" fillId="0" borderId="13" xfId="125" applyNumberFormat="1" applyFont="1" applyFill="1" applyBorder="1" applyAlignment="1">
      <alignment horizontal="center" vertical="center"/>
    </xf>
    <xf numFmtId="0" fontId="7" fillId="0" borderId="13" xfId="125" applyFont="1" applyFill="1" applyBorder="1" applyAlignment="1">
      <alignment vertical="center" wrapText="1"/>
    </xf>
    <xf numFmtId="4" fontId="7" fillId="0" borderId="13" xfId="125" applyNumberFormat="1" applyFont="1" applyFill="1" applyBorder="1" applyAlignment="1">
      <alignment vertical="center" wrapText="1"/>
    </xf>
    <xf numFmtId="4" fontId="7" fillId="0" borderId="13" xfId="125" applyNumberFormat="1" applyFont="1" applyFill="1" applyBorder="1" applyAlignment="1">
      <alignment horizontal="right" vertical="center"/>
    </xf>
    <xf numFmtId="4" fontId="41" fillId="0" borderId="0" xfId="0" applyNumberFormat="1" applyFont="1" applyFill="1"/>
    <xf numFmtId="49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12" fillId="0" borderId="0" xfId="128" applyFont="1" applyAlignment="1">
      <alignment horizontal="center"/>
    </xf>
    <xf numFmtId="49" fontId="14" fillId="0" borderId="13" xfId="132" applyNumberFormat="1" applyFont="1" applyFill="1" applyBorder="1" applyAlignment="1" applyProtection="1">
      <alignment horizontal="center" vertical="center" wrapText="1"/>
    </xf>
    <xf numFmtId="0" fontId="14" fillId="0" borderId="13" xfId="132" applyNumberFormat="1" applyFont="1" applyFill="1" applyBorder="1" applyAlignment="1" applyProtection="1">
      <alignment horizontal="center" vertical="center" wrapText="1"/>
    </xf>
    <xf numFmtId="0" fontId="3" fillId="0" borderId="13" xfId="132" applyNumberFormat="1" applyFont="1" applyFill="1" applyBorder="1" applyAlignment="1" applyProtection="1">
      <alignment horizontal="center" vertical="center"/>
    </xf>
    <xf numFmtId="0" fontId="12" fillId="0" borderId="0" xfId="128" applyFont="1" applyAlignment="1">
      <alignment horizontal="center" vertical="center"/>
    </xf>
    <xf numFmtId="0" fontId="48" fillId="0" borderId="13" xfId="128" applyFont="1" applyBorder="1" applyAlignment="1">
      <alignment horizontal="center"/>
    </xf>
    <xf numFmtId="0" fontId="13" fillId="0" borderId="13" xfId="128" applyFont="1" applyBorder="1" applyAlignment="1">
      <alignment horizontal="center" vertical="center" wrapText="1"/>
    </xf>
    <xf numFmtId="0" fontId="13" fillId="0" borderId="13" xfId="124" applyFont="1" applyBorder="1" applyAlignment="1" applyProtection="1">
      <alignment horizontal="center" vertical="center" wrapText="1"/>
    </xf>
    <xf numFmtId="0" fontId="49" fillId="0" borderId="13" xfId="124" applyFont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2" fontId="48" fillId="28" borderId="13" xfId="0" applyNumberFormat="1" applyFont="1" applyFill="1" applyBorder="1" applyAlignment="1">
      <alignment horizontal="center" vertical="center" wrapText="1"/>
    </xf>
    <xf numFmtId="14" fontId="1" fillId="0" borderId="15" xfId="124" applyNumberFormat="1" applyFont="1" applyBorder="1" applyAlignment="1" applyProtection="1">
      <alignment horizontal="center" vertical="center" wrapText="1"/>
    </xf>
    <xf numFmtId="0" fontId="1" fillId="0" borderId="16" xfId="124" applyFont="1" applyBorder="1" applyAlignment="1" applyProtection="1">
      <alignment horizontal="center" vertical="center" wrapText="1"/>
    </xf>
    <xf numFmtId="14" fontId="1" fillId="0" borderId="13" xfId="124" applyNumberFormat="1" applyFont="1" applyBorder="1" applyAlignment="1" applyProtection="1">
      <alignment horizontal="center" vertical="center" wrapText="1"/>
    </xf>
    <xf numFmtId="0" fontId="58" fillId="0" borderId="15" xfId="0" applyFont="1" applyFill="1" applyBorder="1" applyAlignment="1">
      <alignment horizontal="center" vertical="center" wrapText="1"/>
    </xf>
    <xf numFmtId="0" fontId="58" fillId="0" borderId="16" xfId="0" applyFont="1" applyFill="1" applyBorder="1" applyAlignment="1">
      <alignment horizontal="center" vertical="center" wrapText="1"/>
    </xf>
    <xf numFmtId="0" fontId="3" fillId="0" borderId="17" xfId="121" applyNumberFormat="1" applyFont="1" applyFill="1" applyBorder="1" applyAlignment="1" applyProtection="1">
      <alignment horizontal="center" vertical="center"/>
    </xf>
    <xf numFmtId="0" fontId="3" fillId="0" borderId="18" xfId="121" applyNumberFormat="1" applyFont="1" applyFill="1" applyBorder="1" applyAlignment="1" applyProtection="1">
      <alignment horizontal="center" vertical="center"/>
    </xf>
    <xf numFmtId="0" fontId="3" fillId="0" borderId="19" xfId="121" applyNumberFormat="1" applyFont="1" applyFill="1" applyBorder="1" applyAlignment="1" applyProtection="1">
      <alignment horizontal="center" vertical="center"/>
    </xf>
    <xf numFmtId="1" fontId="1" fillId="0" borderId="13" xfId="147" applyNumberFormat="1" applyFont="1" applyBorder="1" applyAlignment="1">
      <alignment horizontal="center" vertical="center"/>
    </xf>
    <xf numFmtId="0" fontId="58" fillId="0" borderId="13" xfId="0" applyFont="1" applyFill="1" applyBorder="1" applyAlignment="1">
      <alignment horizontal="center" vertical="center" wrapText="1"/>
    </xf>
    <xf numFmtId="0" fontId="52" fillId="0" borderId="0" xfId="0" applyNumberFormat="1" applyFont="1" applyFill="1" applyBorder="1" applyAlignment="1" applyProtection="1">
      <alignment horizontal="center" vertical="top" wrapText="1"/>
    </xf>
  </cellXfs>
  <cellStyles count="156">
    <cellStyle name="”ќђќ‘ћ‚›‰" xfId="1" xr:uid="{00000000-0005-0000-0000-000000000000}"/>
    <cellStyle name="”љ‘ђћ‚ђќќ›‰" xfId="2" xr:uid="{00000000-0005-0000-0000-000001000000}"/>
    <cellStyle name="„…ќ…†ќ›‰" xfId="3" xr:uid="{00000000-0005-0000-0000-000002000000}"/>
    <cellStyle name="‡ђѓћ‹ћ‚ћљ1" xfId="4" xr:uid="{00000000-0005-0000-0000-000003000000}"/>
    <cellStyle name="‡ђѓћ‹ћ‚ћљ2" xfId="5" xr:uid="{00000000-0005-0000-0000-000004000000}"/>
    <cellStyle name="’ћѓћ‚›‰" xfId="6" xr:uid="{00000000-0005-0000-0000-000005000000}"/>
    <cellStyle name="20% - Акцент1 2" xfId="8" xr:uid="{00000000-0005-0000-0000-000007000000}"/>
    <cellStyle name="20% - Акцент2 2" xfId="10" xr:uid="{00000000-0005-0000-0000-000009000000}"/>
    <cellStyle name="20% - Акцент3 2" xfId="12" xr:uid="{00000000-0005-0000-0000-00000B000000}"/>
    <cellStyle name="20% - Акцент4 2" xfId="14" xr:uid="{00000000-0005-0000-0000-00000D000000}"/>
    <cellStyle name="20% - Акцент5 2" xfId="16" xr:uid="{00000000-0005-0000-0000-00000F000000}"/>
    <cellStyle name="20% - Акцент6 2" xfId="18" xr:uid="{00000000-0005-0000-0000-000011000000}"/>
    <cellStyle name="20% – Акцентування1" xfId="19" xr:uid="{00000000-0005-0000-0000-000012000000}"/>
    <cellStyle name="20% – Акцентування2" xfId="20" xr:uid="{00000000-0005-0000-0000-000013000000}"/>
    <cellStyle name="20% – Акцентування3" xfId="21" xr:uid="{00000000-0005-0000-0000-000014000000}"/>
    <cellStyle name="20% – Акцентування4" xfId="22" xr:uid="{00000000-0005-0000-0000-000015000000}"/>
    <cellStyle name="20% – Акцентування5" xfId="23" xr:uid="{00000000-0005-0000-0000-000016000000}"/>
    <cellStyle name="20% – Акцентування6" xfId="24" xr:uid="{00000000-0005-0000-0000-000017000000}"/>
    <cellStyle name="20% – колірна тема 1" xfId="7" builtinId="30" customBuiltin="1"/>
    <cellStyle name="20% – колірна тема 2" xfId="9" builtinId="34" customBuiltin="1"/>
    <cellStyle name="20% – колірна тема 3" xfId="11" builtinId="38" customBuiltin="1"/>
    <cellStyle name="20% – колірна тема 4" xfId="13" builtinId="42" customBuiltin="1"/>
    <cellStyle name="20% – колірна тема 5" xfId="15" builtinId="46" customBuiltin="1"/>
    <cellStyle name="20% – колірна тема 6" xfId="17" builtinId="50" customBuiltin="1"/>
    <cellStyle name="40% - Акцент1 2" xfId="26" xr:uid="{00000000-0005-0000-0000-000019000000}"/>
    <cellStyle name="40% - Акцент2 2" xfId="28" xr:uid="{00000000-0005-0000-0000-00001B000000}"/>
    <cellStyle name="40% - Акцент3 2" xfId="30" xr:uid="{00000000-0005-0000-0000-00001D000000}"/>
    <cellStyle name="40% - Акцент4 2" xfId="32" xr:uid="{00000000-0005-0000-0000-00001F000000}"/>
    <cellStyle name="40% - Акцент5 2" xfId="34" xr:uid="{00000000-0005-0000-0000-000021000000}"/>
    <cellStyle name="40% - Акцент6 2" xfId="36" xr:uid="{00000000-0005-0000-0000-000023000000}"/>
    <cellStyle name="40% – Акцентування1" xfId="37" xr:uid="{00000000-0005-0000-0000-000024000000}"/>
    <cellStyle name="40% – Акцентування2" xfId="38" xr:uid="{00000000-0005-0000-0000-000025000000}"/>
    <cellStyle name="40% – Акцентування3" xfId="39" xr:uid="{00000000-0005-0000-0000-000026000000}"/>
    <cellStyle name="40% – Акцентування4" xfId="40" xr:uid="{00000000-0005-0000-0000-000027000000}"/>
    <cellStyle name="40% – Акцентування5" xfId="41" xr:uid="{00000000-0005-0000-0000-000028000000}"/>
    <cellStyle name="40% – Акцентування6" xfId="42" xr:uid="{00000000-0005-0000-0000-000029000000}"/>
    <cellStyle name="40% – колірна тема 1" xfId="25" builtinId="31" customBuiltin="1"/>
    <cellStyle name="40% – колірна тема 2" xfId="27" builtinId="35" customBuiltin="1"/>
    <cellStyle name="40% – колірна тема 3" xfId="29" builtinId="39" customBuiltin="1"/>
    <cellStyle name="40% – колірна тема 4" xfId="31" builtinId="43" customBuiltin="1"/>
    <cellStyle name="40% – колірна тема 5" xfId="33" builtinId="47" customBuiltin="1"/>
    <cellStyle name="40% – колірна тема 6" xfId="35" builtinId="51" customBuiltin="1"/>
    <cellStyle name="60% - Акцент1 2" xfId="44" xr:uid="{00000000-0005-0000-0000-00002B000000}"/>
    <cellStyle name="60% - Акцент2 2" xfId="46" xr:uid="{00000000-0005-0000-0000-00002D000000}"/>
    <cellStyle name="60% - Акцент3 2" xfId="48" xr:uid="{00000000-0005-0000-0000-00002F000000}"/>
    <cellStyle name="60% - Акцент4 2" xfId="50" xr:uid="{00000000-0005-0000-0000-000031000000}"/>
    <cellStyle name="60% - Акцент5 2" xfId="52" xr:uid="{00000000-0005-0000-0000-000033000000}"/>
    <cellStyle name="60% - Акцент6 2" xfId="54" xr:uid="{00000000-0005-0000-0000-000035000000}"/>
    <cellStyle name="60% – Акцентування1" xfId="55" xr:uid="{00000000-0005-0000-0000-000036000000}"/>
    <cellStyle name="60% – Акцентування2" xfId="56" xr:uid="{00000000-0005-0000-0000-000037000000}"/>
    <cellStyle name="60% – Акцентування3" xfId="57" xr:uid="{00000000-0005-0000-0000-000038000000}"/>
    <cellStyle name="60% – Акцентування4" xfId="58" xr:uid="{00000000-0005-0000-0000-000039000000}"/>
    <cellStyle name="60% – Акцентування5" xfId="59" xr:uid="{00000000-0005-0000-0000-00003A000000}"/>
    <cellStyle name="60% – Акцентування6" xfId="60" xr:uid="{00000000-0005-0000-0000-00003B000000}"/>
    <cellStyle name="60% – колірна тема 1" xfId="43" builtinId="32" customBuiltin="1"/>
    <cellStyle name="60% – колірна тема 2" xfId="45" builtinId="36" customBuiltin="1"/>
    <cellStyle name="60% – колірна тема 3" xfId="47" builtinId="40" customBuiltin="1"/>
    <cellStyle name="60% – колірна тема 4" xfId="49" builtinId="44" customBuiltin="1"/>
    <cellStyle name="60% – колірна тема 5" xfId="51" builtinId="48" customBuiltin="1"/>
    <cellStyle name="60% – колірна тема 6" xfId="53" builtinId="52" customBuiltin="1"/>
    <cellStyle name="Normal_meresha_07" xfId="61" xr:uid="{00000000-0005-0000-0000-00003C000000}"/>
    <cellStyle name="Normal_Доходи" xfId="62" xr:uid="{00000000-0005-0000-0000-00003D000000}"/>
    <cellStyle name="Акцент1 2" xfId="64" xr:uid="{00000000-0005-0000-0000-00003F000000}"/>
    <cellStyle name="Акцент2 2" xfId="66" xr:uid="{00000000-0005-0000-0000-000041000000}"/>
    <cellStyle name="Акцент3 2" xfId="68" xr:uid="{00000000-0005-0000-0000-000043000000}"/>
    <cellStyle name="Акцент4 2" xfId="70" xr:uid="{00000000-0005-0000-0000-000045000000}"/>
    <cellStyle name="Акцент5 2" xfId="72" xr:uid="{00000000-0005-0000-0000-000047000000}"/>
    <cellStyle name="Акцент6 2" xfId="74" xr:uid="{00000000-0005-0000-0000-000049000000}"/>
    <cellStyle name="Акцентування1" xfId="75" xr:uid="{00000000-0005-0000-0000-00004A000000}"/>
    <cellStyle name="Акцентування2" xfId="76" xr:uid="{00000000-0005-0000-0000-00004B000000}"/>
    <cellStyle name="Акцентування3" xfId="77" xr:uid="{00000000-0005-0000-0000-00004C000000}"/>
    <cellStyle name="Акцентування4" xfId="78" xr:uid="{00000000-0005-0000-0000-00004D000000}"/>
    <cellStyle name="Акцентування5" xfId="79" xr:uid="{00000000-0005-0000-0000-00004E000000}"/>
    <cellStyle name="Акцентування6" xfId="80" xr:uid="{00000000-0005-0000-0000-00004F000000}"/>
    <cellStyle name="Ввід" xfId="81" xr:uid="{00000000-0005-0000-0000-000050000000}"/>
    <cellStyle name="Ввод  2" xfId="82" xr:uid="{00000000-0005-0000-0000-000051000000}"/>
    <cellStyle name="Вывод 2" xfId="83" xr:uid="{00000000-0005-0000-0000-000053000000}"/>
    <cellStyle name="Вычисление 2" xfId="84" xr:uid="{00000000-0005-0000-0000-000055000000}"/>
    <cellStyle name="Гарний" xfId="153" builtinId="26" customBuiltin="1"/>
    <cellStyle name="Добре" xfId="85" xr:uid="{00000000-0005-0000-0000-000056000000}"/>
    <cellStyle name="Заголовок 1" xfId="86" builtinId="16" customBuiltin="1"/>
    <cellStyle name="Заголовок 2" xfId="87" builtinId="17" customBuiltin="1"/>
    <cellStyle name="Заголовок 3" xfId="88" builtinId="18" customBuiltin="1"/>
    <cellStyle name="Заголовок 4" xfId="89" builtinId="19" customBuiltin="1"/>
    <cellStyle name="Звичайний" xfId="0" builtinId="0"/>
    <cellStyle name="Звичайний 10" xfId="90" xr:uid="{00000000-0005-0000-0000-00005B000000}"/>
    <cellStyle name="Звичайний 11" xfId="91" xr:uid="{00000000-0005-0000-0000-00005C000000}"/>
    <cellStyle name="Звичайний 12" xfId="92" xr:uid="{00000000-0005-0000-0000-00005D000000}"/>
    <cellStyle name="Звичайний 13" xfId="93" xr:uid="{00000000-0005-0000-0000-00005E000000}"/>
    <cellStyle name="Звичайний 14" xfId="94" xr:uid="{00000000-0005-0000-0000-00005F000000}"/>
    <cellStyle name="Звичайний 15" xfId="95" xr:uid="{00000000-0005-0000-0000-000060000000}"/>
    <cellStyle name="Звичайний 16" xfId="96" xr:uid="{00000000-0005-0000-0000-000061000000}"/>
    <cellStyle name="Звичайний 17" xfId="97" xr:uid="{00000000-0005-0000-0000-000062000000}"/>
    <cellStyle name="Звичайний 18" xfId="98" xr:uid="{00000000-0005-0000-0000-000063000000}"/>
    <cellStyle name="Звичайний 19" xfId="99" xr:uid="{00000000-0005-0000-0000-000064000000}"/>
    <cellStyle name="Звичайний 2" xfId="100" xr:uid="{00000000-0005-0000-0000-000065000000}"/>
    <cellStyle name="Звичайний 20" xfId="101" xr:uid="{00000000-0005-0000-0000-000066000000}"/>
    <cellStyle name="Звичайний 3" xfId="102" xr:uid="{00000000-0005-0000-0000-000067000000}"/>
    <cellStyle name="Звичайний 4" xfId="103" xr:uid="{00000000-0005-0000-0000-000068000000}"/>
    <cellStyle name="Звичайний 5" xfId="104" xr:uid="{00000000-0005-0000-0000-000069000000}"/>
    <cellStyle name="Звичайний 6" xfId="105" xr:uid="{00000000-0005-0000-0000-00006A000000}"/>
    <cellStyle name="Звичайний 7" xfId="106" xr:uid="{00000000-0005-0000-0000-00006B000000}"/>
    <cellStyle name="Звичайний 8" xfId="107" xr:uid="{00000000-0005-0000-0000-00006C000000}"/>
    <cellStyle name="Звичайний 9" xfId="108" xr:uid="{00000000-0005-0000-0000-00006D000000}"/>
    <cellStyle name="Звичайний_Додаток _ 3 зм_ни 4575" xfId="109" xr:uid="{00000000-0005-0000-0000-00006E000000}"/>
    <cellStyle name="Зв'язана клітинка" xfId="144" xr:uid="{00000000-0005-0000-0000-00006F000000}"/>
    <cellStyle name="Итог 2" xfId="110" xr:uid="{00000000-0005-0000-0000-000071000000}"/>
    <cellStyle name="Колірна тема 1" xfId="63" builtinId="29" customBuiltin="1"/>
    <cellStyle name="Колірна тема 2" xfId="65" builtinId="33" customBuiltin="1"/>
    <cellStyle name="Колірна тема 3" xfId="67" builtinId="37" customBuiltin="1"/>
    <cellStyle name="Колірна тема 4" xfId="69" builtinId="41" customBuiltin="1"/>
    <cellStyle name="Колірна тема 5" xfId="71" builtinId="45" customBuiltin="1"/>
    <cellStyle name="Колірна тема 6" xfId="73" builtinId="49" customBuiltin="1"/>
    <cellStyle name="Контрольна клітинка" xfId="111" xr:uid="{00000000-0005-0000-0000-000072000000}"/>
    <cellStyle name="Контрольная ячейка 2" xfId="112" xr:uid="{00000000-0005-0000-0000-000073000000}"/>
    <cellStyle name="Назва" xfId="113" xr:uid="{00000000-0005-0000-0000-000074000000}"/>
    <cellStyle name="Название 2" xfId="114" xr:uid="{00000000-0005-0000-0000-000075000000}"/>
    <cellStyle name="Нейтральний" xfId="115" builtinId="28" customBuiltin="1"/>
    <cellStyle name="Нейтральный 2" xfId="116" xr:uid="{00000000-0005-0000-0000-000077000000}"/>
    <cellStyle name="Обчислення" xfId="117" builtinId="22" customBuiltin="1"/>
    <cellStyle name="Обычный 2" xfId="118" xr:uid="{00000000-0005-0000-0000-000079000000}"/>
    <cellStyle name="Обычный 8" xfId="119" xr:uid="{00000000-0005-0000-0000-00007A000000}"/>
    <cellStyle name="Обычный__tmp_73605456264369." xfId="120" xr:uid="{00000000-0005-0000-0000-00007B000000}"/>
    <cellStyle name="Обычный__tmp_73606750015329." xfId="121" xr:uid="{00000000-0005-0000-0000-00007C000000}"/>
    <cellStyle name="Обычный__tmp_73644435022141." xfId="122" xr:uid="{00000000-0005-0000-0000-00007D000000}"/>
    <cellStyle name="Обычный_shabl_dod" xfId="123" xr:uid="{00000000-0005-0000-0000-00007E000000}"/>
    <cellStyle name="Обычный_ZV1PIV98" xfId="124" xr:uid="{00000000-0005-0000-0000-00007F000000}"/>
    <cellStyle name="Обычный_видатки" xfId="125" xr:uid="{00000000-0005-0000-0000-000080000000}"/>
    <cellStyle name="Обычный_видатки1" xfId="126" xr:uid="{00000000-0005-0000-0000-000081000000}"/>
    <cellStyle name="Обычный_Виконання за І квартал 2010 року" xfId="127" xr:uid="{00000000-0005-0000-0000-000082000000}"/>
    <cellStyle name="Обычный_Виконання за І квартал 2012 року" xfId="128" xr:uid="{00000000-0005-0000-0000-000083000000}"/>
    <cellStyle name="Обычный_Додатки 3,5,6 на 2021 рік для ОТГ" xfId="129" xr:uid="{00000000-0005-0000-0000-000084000000}"/>
    <cellStyle name="Обычный_додатки до рішення за 22.02.2018" xfId="130" xr:uid="{00000000-0005-0000-0000-000085000000}"/>
    <cellStyle name="Обычный_додатки до рішення нова редакція" xfId="131" xr:uid="{00000000-0005-0000-0000-000086000000}"/>
    <cellStyle name="Обычный_звіт на 01.04.2019" xfId="132" xr:uid="{00000000-0005-0000-0000-000087000000}"/>
    <cellStyle name="Обычный_Звіт на 01.07.2019" xfId="133" xr:uid="{00000000-0005-0000-0000-000088000000}"/>
    <cellStyle name="Обычный_Звіт на 01.10.2019" xfId="134" xr:uid="{00000000-0005-0000-0000-000089000000}"/>
    <cellStyle name="Обычный_порівняння" xfId="135" xr:uid="{00000000-0005-0000-0000-00008A000000}"/>
    <cellStyle name="Підсумок" xfId="136" builtinId="25" customBuiltin="1"/>
    <cellStyle name="Плохой 2" xfId="137" xr:uid="{00000000-0005-0000-0000-00008C000000}"/>
    <cellStyle name="Поганий" xfId="138" builtinId="27" customBuiltin="1"/>
    <cellStyle name="Пояснение 2" xfId="139" xr:uid="{00000000-0005-0000-0000-00008E000000}"/>
    <cellStyle name="Примечание 2" xfId="140" xr:uid="{00000000-0005-0000-0000-000090000000}"/>
    <cellStyle name="Примітка" xfId="141" builtinId="10" customBuiltin="1"/>
    <cellStyle name="Результат" xfId="142" builtinId="21" customBuiltin="1"/>
    <cellStyle name="Результат 1" xfId="143" xr:uid="{00000000-0005-0000-0000-000091000000}"/>
    <cellStyle name="Связанная ячейка 2" xfId="145" xr:uid="{00000000-0005-0000-0000-000092000000}"/>
    <cellStyle name="Середній" xfId="146" xr:uid="{00000000-0005-0000-0000-000093000000}"/>
    <cellStyle name="Стиль 1" xfId="147" xr:uid="{00000000-0005-0000-0000-000094000000}"/>
    <cellStyle name="Текст попередження" xfId="149" xr:uid="{00000000-0005-0000-0000-000095000000}"/>
    <cellStyle name="Текст пояснення" xfId="148" builtinId="53" customBuiltin="1"/>
    <cellStyle name="Текст предупреждения 2" xfId="150" xr:uid="{00000000-0005-0000-0000-000096000000}"/>
    <cellStyle name="Тысячи [0]_Розподіл (2)" xfId="151" xr:uid="{00000000-0005-0000-0000-000097000000}"/>
    <cellStyle name="Тысячи_Розподіл (2)" xfId="152" xr:uid="{00000000-0005-0000-0000-000098000000}"/>
    <cellStyle name="Хороший 2" xfId="154" xr:uid="{00000000-0005-0000-0000-00009A000000}"/>
    <cellStyle name="Џђћ–…ќ’ќ›‰" xfId="155" xr:uid="{00000000-0005-0000-0000-00009B000000}"/>
  </cellStyles>
  <dxfs count="15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L95"/>
  <sheetViews>
    <sheetView showZeros="0" workbookViewId="0">
      <pane xSplit="2" ySplit="9" topLeftCell="C79" activePane="bottomRight" state="frozen"/>
      <selection pane="topRight" activeCell="C1" sqref="C1"/>
      <selection pane="bottomLeft" activeCell="A10" sqref="A10"/>
      <selection pane="bottomRight" activeCell="J2" sqref="J2:K2"/>
    </sheetView>
  </sheetViews>
  <sheetFormatPr defaultRowHeight="12.6" x14ac:dyDescent="0.25"/>
  <cols>
    <col min="1" max="1" width="10.109375" customWidth="1"/>
    <col min="2" max="2" width="40" style="12" customWidth="1"/>
    <col min="3" max="3" width="17.109375" customWidth="1"/>
    <col min="4" max="4" width="16.6640625" customWidth="1"/>
    <col min="5" max="5" width="10.44140625" customWidth="1"/>
    <col min="6" max="6" width="15.88671875" customWidth="1"/>
    <col min="7" max="7" width="17" customWidth="1"/>
    <col min="8" max="8" width="15.33203125" customWidth="1"/>
    <col min="9" max="9" width="10" customWidth="1"/>
    <col min="10" max="10" width="17.33203125" customWidth="1"/>
    <col min="11" max="11" width="16.5546875" customWidth="1"/>
    <col min="12" max="12" width="8.33203125" customWidth="1"/>
  </cols>
  <sheetData>
    <row r="1" spans="1:12" ht="33.6" customHeight="1" x14ac:dyDescent="0.25">
      <c r="J1" s="5" t="s">
        <v>366</v>
      </c>
      <c r="K1" s="5"/>
    </row>
    <row r="2" spans="1:12" ht="15.6" x14ac:dyDescent="0.3">
      <c r="J2" s="3" t="s">
        <v>408</v>
      </c>
      <c r="K2" s="3"/>
    </row>
    <row r="4" spans="1:12" ht="15.6" x14ac:dyDescent="0.3">
      <c r="A4" s="9" t="s">
        <v>320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.6" x14ac:dyDescent="0.3">
      <c r="A5" s="9" t="s">
        <v>370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13.2" x14ac:dyDescent="0.25">
      <c r="L6" s="247" t="s">
        <v>5</v>
      </c>
    </row>
    <row r="7" spans="1:12" ht="11.4" customHeight="1" x14ac:dyDescent="0.25">
      <c r="A7" s="10" t="s">
        <v>160</v>
      </c>
      <c r="B7" s="8" t="s">
        <v>161</v>
      </c>
      <c r="C7" s="4" t="s">
        <v>162</v>
      </c>
      <c r="D7" s="4"/>
      <c r="E7" s="4"/>
      <c r="F7" s="4" t="s">
        <v>163</v>
      </c>
      <c r="G7" s="4"/>
      <c r="H7" s="4"/>
      <c r="I7" s="4"/>
      <c r="J7" s="4" t="s">
        <v>164</v>
      </c>
      <c r="K7" s="4"/>
      <c r="L7" s="4"/>
    </row>
    <row r="8" spans="1:12" ht="28.2" customHeight="1" x14ac:dyDescent="0.25">
      <c r="A8" s="10"/>
      <c r="B8" s="8"/>
      <c r="C8" s="2" t="s">
        <v>270</v>
      </c>
      <c r="D8" s="2" t="s">
        <v>165</v>
      </c>
      <c r="E8" s="2" t="s">
        <v>166</v>
      </c>
      <c r="F8" s="2" t="s">
        <v>270</v>
      </c>
      <c r="G8" s="2" t="s">
        <v>271</v>
      </c>
      <c r="H8" s="2" t="s">
        <v>165</v>
      </c>
      <c r="I8" s="2" t="s">
        <v>166</v>
      </c>
      <c r="J8" s="2" t="s">
        <v>272</v>
      </c>
      <c r="K8" s="2" t="s">
        <v>165</v>
      </c>
      <c r="L8" s="2" t="s">
        <v>167</v>
      </c>
    </row>
    <row r="9" spans="1:12" ht="33" customHeight="1" x14ac:dyDescent="0.25">
      <c r="A9" s="10"/>
      <c r="B9" s="8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s="13" customFormat="1" ht="24" customHeight="1" x14ac:dyDescent="0.25">
      <c r="A10" s="127">
        <v>10000000</v>
      </c>
      <c r="B10" s="128" t="s">
        <v>32</v>
      </c>
      <c r="C10" s="129">
        <f>C11+C16+C22+C30+C46</f>
        <v>16776000</v>
      </c>
      <c r="D10" s="129">
        <f>D11+D16+D22+D30+D46</f>
        <v>7522160.0800000001</v>
      </c>
      <c r="E10" s="129">
        <f>D10/C10*100</f>
        <v>44.838817835002388</v>
      </c>
      <c r="F10" s="129">
        <f>F11+F16+F22+F30+F46</f>
        <v>10000</v>
      </c>
      <c r="G10" s="129">
        <f>G11+G16+G22+G30+G46</f>
        <v>10000</v>
      </c>
      <c r="H10" s="129">
        <f>H11+H16+H22+H30+H46</f>
        <v>3567.14</v>
      </c>
      <c r="I10" s="130">
        <f>IF(G10=0,0,H10/G10*100)</f>
        <v>35.671399999999998</v>
      </c>
      <c r="J10" s="131">
        <f t="shared" ref="J10:J25" si="0">C10+G10</f>
        <v>16786000</v>
      </c>
      <c r="K10" s="131">
        <f t="shared" ref="K10:K25" si="1">D10+H10</f>
        <v>7525727.2199999997</v>
      </c>
      <c r="L10" s="132">
        <f>IF(J10=0,0,K10/J10*100)</f>
        <v>44.833356487549146</v>
      </c>
    </row>
    <row r="11" spans="1:12" s="13" customFormat="1" ht="27" customHeight="1" x14ac:dyDescent="0.25">
      <c r="A11" s="127">
        <v>11000000</v>
      </c>
      <c r="B11" s="128" t="s">
        <v>33</v>
      </c>
      <c r="C11" s="129">
        <f>C12</f>
        <v>8554000</v>
      </c>
      <c r="D11" s="129">
        <f>D12</f>
        <v>4864465.8</v>
      </c>
      <c r="E11" s="129">
        <f>E12</f>
        <v>56.867732055178863</v>
      </c>
      <c r="F11" s="129"/>
      <c r="G11" s="129">
        <f>G12+G19</f>
        <v>0</v>
      </c>
      <c r="H11" s="129">
        <f>H12+H19</f>
        <v>0</v>
      </c>
      <c r="I11" s="130">
        <f t="shared" ref="I11:I71" si="2">IF(G11=0,0,H11/G11*100)</f>
        <v>0</v>
      </c>
      <c r="J11" s="131">
        <f t="shared" si="0"/>
        <v>8554000</v>
      </c>
      <c r="K11" s="131">
        <f t="shared" si="1"/>
        <v>4864465.8</v>
      </c>
      <c r="L11" s="132">
        <f t="shared" ref="L11:L71" si="3">IF(J11=0,0,K11/J11*100)</f>
        <v>56.867732055178863</v>
      </c>
    </row>
    <row r="12" spans="1:12" s="13" customFormat="1" ht="18.600000000000001" customHeight="1" x14ac:dyDescent="0.25">
      <c r="A12" s="127">
        <v>11010000</v>
      </c>
      <c r="B12" s="133" t="s">
        <v>34</v>
      </c>
      <c r="C12" s="129">
        <f>SUM(C13:C15)</f>
        <v>8554000</v>
      </c>
      <c r="D12" s="129">
        <f>SUM(D13:D15)</f>
        <v>4864465.8</v>
      </c>
      <c r="E12" s="130">
        <f t="shared" ref="E12:E19" si="4">D12/C12*100</f>
        <v>56.867732055178863</v>
      </c>
      <c r="F12" s="129"/>
      <c r="G12" s="129">
        <f>SUM(G13:G18)</f>
        <v>0</v>
      </c>
      <c r="H12" s="129">
        <f>SUM(H13:H18)</f>
        <v>0</v>
      </c>
      <c r="I12" s="130">
        <f t="shared" si="2"/>
        <v>0</v>
      </c>
      <c r="J12" s="131">
        <f t="shared" si="0"/>
        <v>8554000</v>
      </c>
      <c r="K12" s="131">
        <f t="shared" si="1"/>
        <v>4864465.8</v>
      </c>
      <c r="L12" s="132">
        <f t="shared" si="3"/>
        <v>56.867732055178863</v>
      </c>
    </row>
    <row r="13" spans="1:12" ht="46.2" customHeight="1" x14ac:dyDescent="0.25">
      <c r="A13" s="134">
        <v>11010100</v>
      </c>
      <c r="B13" s="135" t="s">
        <v>217</v>
      </c>
      <c r="C13" s="136">
        <v>8457500</v>
      </c>
      <c r="D13" s="136">
        <v>4679533.95</v>
      </c>
      <c r="E13" s="137">
        <f t="shared" si="4"/>
        <v>55.329990540940003</v>
      </c>
      <c r="F13" s="138"/>
      <c r="G13" s="138"/>
      <c r="H13" s="138"/>
      <c r="I13" s="137">
        <f t="shared" si="2"/>
        <v>0</v>
      </c>
      <c r="J13" s="138">
        <f t="shared" si="0"/>
        <v>8457500</v>
      </c>
      <c r="K13" s="138">
        <f t="shared" si="1"/>
        <v>4679533.95</v>
      </c>
      <c r="L13" s="139">
        <f t="shared" si="3"/>
        <v>55.329990540940003</v>
      </c>
    </row>
    <row r="14" spans="1:12" ht="45" customHeight="1" x14ac:dyDescent="0.25">
      <c r="A14" s="134">
        <v>11010400</v>
      </c>
      <c r="B14" s="135" t="s">
        <v>218</v>
      </c>
      <c r="C14" s="136">
        <v>6500</v>
      </c>
      <c r="D14" s="136">
        <v>162096.09</v>
      </c>
      <c r="E14" s="137">
        <f t="shared" si="4"/>
        <v>2493.7860000000001</v>
      </c>
      <c r="F14" s="138"/>
      <c r="G14" s="138"/>
      <c r="H14" s="138"/>
      <c r="I14" s="137">
        <f t="shared" si="2"/>
        <v>0</v>
      </c>
      <c r="J14" s="138">
        <f t="shared" si="0"/>
        <v>6500</v>
      </c>
      <c r="K14" s="138">
        <f t="shared" si="1"/>
        <v>162096.09</v>
      </c>
      <c r="L14" s="139">
        <f t="shared" si="3"/>
        <v>2493.7860000000001</v>
      </c>
    </row>
    <row r="15" spans="1:12" ht="42" customHeight="1" x14ac:dyDescent="0.25">
      <c r="A15" s="140">
        <v>11010500</v>
      </c>
      <c r="B15" s="141" t="s">
        <v>219</v>
      </c>
      <c r="C15" s="136">
        <v>90000</v>
      </c>
      <c r="D15" s="136">
        <v>22835.759999999998</v>
      </c>
      <c r="E15" s="137">
        <f t="shared" si="4"/>
        <v>25.373066666666666</v>
      </c>
      <c r="F15" s="138"/>
      <c r="G15" s="138"/>
      <c r="H15" s="138"/>
      <c r="I15" s="137">
        <f t="shared" si="2"/>
        <v>0</v>
      </c>
      <c r="J15" s="138">
        <f t="shared" si="0"/>
        <v>90000</v>
      </c>
      <c r="K15" s="138">
        <f t="shared" si="1"/>
        <v>22835.759999999998</v>
      </c>
      <c r="L15" s="139">
        <f t="shared" si="3"/>
        <v>25.373066666666666</v>
      </c>
    </row>
    <row r="16" spans="1:12" ht="29.4" customHeight="1" x14ac:dyDescent="0.25">
      <c r="A16" s="127">
        <v>13000000</v>
      </c>
      <c r="B16" s="128" t="s">
        <v>220</v>
      </c>
      <c r="C16" s="129">
        <f>C17</f>
        <v>60000</v>
      </c>
      <c r="D16" s="129">
        <f>D17+D20</f>
        <v>80325.59</v>
      </c>
      <c r="E16" s="130">
        <f t="shared" si="4"/>
        <v>133.87598333333332</v>
      </c>
      <c r="F16" s="131"/>
      <c r="G16" s="131"/>
      <c r="H16" s="131"/>
      <c r="I16" s="130">
        <f t="shared" si="2"/>
        <v>0</v>
      </c>
      <c r="J16" s="131">
        <f t="shared" si="0"/>
        <v>60000</v>
      </c>
      <c r="K16" s="131">
        <f t="shared" si="1"/>
        <v>80325.59</v>
      </c>
      <c r="L16" s="132">
        <f t="shared" si="3"/>
        <v>133.87598333333332</v>
      </c>
    </row>
    <row r="17" spans="1:12" s="13" customFormat="1" ht="31.95" customHeight="1" x14ac:dyDescent="0.25">
      <c r="A17" s="127">
        <v>13010000</v>
      </c>
      <c r="B17" s="133" t="s">
        <v>221</v>
      </c>
      <c r="C17" s="131">
        <f>C18+C19</f>
        <v>60000</v>
      </c>
      <c r="D17" s="131">
        <f>D18+D19</f>
        <v>80274.59</v>
      </c>
      <c r="E17" s="130">
        <f t="shared" si="4"/>
        <v>133.79098333333332</v>
      </c>
      <c r="F17" s="131"/>
      <c r="G17" s="131"/>
      <c r="H17" s="131"/>
      <c r="I17" s="130">
        <f t="shared" si="2"/>
        <v>0</v>
      </c>
      <c r="J17" s="131">
        <f t="shared" si="0"/>
        <v>60000</v>
      </c>
      <c r="K17" s="131">
        <f t="shared" si="1"/>
        <v>80274.59</v>
      </c>
      <c r="L17" s="132">
        <f t="shared" si="3"/>
        <v>133.79098333333332</v>
      </c>
    </row>
    <row r="18" spans="1:12" ht="46.2" customHeight="1" x14ac:dyDescent="0.25">
      <c r="A18" s="134">
        <v>13010100</v>
      </c>
      <c r="B18" s="141" t="s">
        <v>222</v>
      </c>
      <c r="C18" s="136">
        <v>44000</v>
      </c>
      <c r="D18" s="136">
        <v>25817.58</v>
      </c>
      <c r="E18" s="137">
        <f t="shared" si="4"/>
        <v>58.676318181818189</v>
      </c>
      <c r="F18" s="138"/>
      <c r="G18" s="138"/>
      <c r="H18" s="138"/>
      <c r="I18" s="137">
        <f t="shared" si="2"/>
        <v>0</v>
      </c>
      <c r="J18" s="138">
        <f t="shared" si="0"/>
        <v>44000</v>
      </c>
      <c r="K18" s="138">
        <f t="shared" si="1"/>
        <v>25817.58</v>
      </c>
      <c r="L18" s="139">
        <f t="shared" si="3"/>
        <v>58.676318181818189</v>
      </c>
    </row>
    <row r="19" spans="1:12" ht="70.2" customHeight="1" x14ac:dyDescent="0.25">
      <c r="A19" s="134">
        <v>13010200</v>
      </c>
      <c r="B19" s="142" t="s">
        <v>223</v>
      </c>
      <c r="C19" s="136">
        <v>16000</v>
      </c>
      <c r="D19" s="136">
        <v>54457.01</v>
      </c>
      <c r="E19" s="137">
        <f t="shared" si="4"/>
        <v>340.3563125</v>
      </c>
      <c r="F19" s="129"/>
      <c r="G19" s="129">
        <f>SUM(G20:G30)</f>
        <v>0</v>
      </c>
      <c r="H19" s="129">
        <f>SUM(H20:H30)</f>
        <v>0</v>
      </c>
      <c r="I19" s="130">
        <f t="shared" si="2"/>
        <v>0</v>
      </c>
      <c r="J19" s="138">
        <f t="shared" si="0"/>
        <v>16000</v>
      </c>
      <c r="K19" s="138">
        <f t="shared" si="1"/>
        <v>54457.01</v>
      </c>
      <c r="L19" s="139">
        <f t="shared" si="3"/>
        <v>340.3563125</v>
      </c>
    </row>
    <row r="20" spans="1:12" ht="24" customHeight="1" x14ac:dyDescent="0.25">
      <c r="A20" s="127">
        <v>13030000</v>
      </c>
      <c r="B20" s="133" t="s">
        <v>224</v>
      </c>
      <c r="C20" s="129"/>
      <c r="D20" s="129">
        <f>D21</f>
        <v>51</v>
      </c>
      <c r="E20" s="130"/>
      <c r="F20" s="131"/>
      <c r="G20" s="131"/>
      <c r="H20" s="131"/>
      <c r="I20" s="130">
        <f t="shared" si="2"/>
        <v>0</v>
      </c>
      <c r="J20" s="131">
        <f t="shared" si="0"/>
        <v>0</v>
      </c>
      <c r="K20" s="131">
        <f t="shared" si="1"/>
        <v>51</v>
      </c>
      <c r="L20" s="132">
        <f t="shared" si="3"/>
        <v>0</v>
      </c>
    </row>
    <row r="21" spans="1:12" ht="43.95" customHeight="1" x14ac:dyDescent="0.25">
      <c r="A21" s="134">
        <v>13030100</v>
      </c>
      <c r="B21" s="141" t="s">
        <v>225</v>
      </c>
      <c r="C21" s="136"/>
      <c r="D21" s="136">
        <v>51</v>
      </c>
      <c r="E21" s="137"/>
      <c r="F21" s="138"/>
      <c r="G21" s="138"/>
      <c r="H21" s="138"/>
      <c r="I21" s="137">
        <f t="shared" si="2"/>
        <v>0</v>
      </c>
      <c r="J21" s="131">
        <f t="shared" si="0"/>
        <v>0</v>
      </c>
      <c r="K21" s="138">
        <f t="shared" si="1"/>
        <v>51</v>
      </c>
      <c r="L21" s="139">
        <f t="shared" si="3"/>
        <v>0</v>
      </c>
    </row>
    <row r="22" spans="1:12" ht="13.2" x14ac:dyDescent="0.25">
      <c r="A22" s="127">
        <v>14000000</v>
      </c>
      <c r="B22" s="133" t="s">
        <v>226</v>
      </c>
      <c r="C22" s="129">
        <f>C23+C25+C27</f>
        <v>3250000</v>
      </c>
      <c r="D22" s="129">
        <f>D23+D25+D27</f>
        <v>525105.12</v>
      </c>
      <c r="E22" s="130">
        <f t="shared" ref="E22:E38" si="5">D22/C22*100</f>
        <v>16.157080615384615</v>
      </c>
      <c r="F22" s="131"/>
      <c r="G22" s="131"/>
      <c r="H22" s="131"/>
      <c r="I22" s="130">
        <f t="shared" si="2"/>
        <v>0</v>
      </c>
      <c r="J22" s="131">
        <f t="shared" si="0"/>
        <v>3250000</v>
      </c>
      <c r="K22" s="131">
        <f t="shared" si="1"/>
        <v>525105.12</v>
      </c>
      <c r="L22" s="132">
        <f t="shared" si="3"/>
        <v>16.157080615384615</v>
      </c>
    </row>
    <row r="23" spans="1:12" ht="36.6" customHeight="1" x14ac:dyDescent="0.25">
      <c r="A23" s="127">
        <v>14020000</v>
      </c>
      <c r="B23" s="133" t="s">
        <v>227</v>
      </c>
      <c r="C23" s="129">
        <f>C24</f>
        <v>550000</v>
      </c>
      <c r="D23" s="129">
        <f>D24</f>
        <v>60428.57</v>
      </c>
      <c r="E23" s="130">
        <f t="shared" si="5"/>
        <v>10.987012727272727</v>
      </c>
      <c r="F23" s="131"/>
      <c r="G23" s="131"/>
      <c r="H23" s="131"/>
      <c r="I23" s="130">
        <f t="shared" si="2"/>
        <v>0</v>
      </c>
      <c r="J23" s="131">
        <f t="shared" si="0"/>
        <v>550000</v>
      </c>
      <c r="K23" s="131">
        <f t="shared" si="1"/>
        <v>60428.57</v>
      </c>
      <c r="L23" s="132">
        <f t="shared" si="3"/>
        <v>10.987012727272727</v>
      </c>
    </row>
    <row r="24" spans="1:12" ht="13.2" customHeight="1" x14ac:dyDescent="0.25">
      <c r="A24" s="134">
        <v>14021900</v>
      </c>
      <c r="B24" s="141" t="s">
        <v>228</v>
      </c>
      <c r="C24" s="136">
        <v>550000</v>
      </c>
      <c r="D24" s="136">
        <v>60428.57</v>
      </c>
      <c r="E24" s="137">
        <f t="shared" si="5"/>
        <v>10.987012727272727</v>
      </c>
      <c r="F24" s="138"/>
      <c r="G24" s="138"/>
      <c r="H24" s="138"/>
      <c r="I24" s="137">
        <f t="shared" si="2"/>
        <v>0</v>
      </c>
      <c r="J24" s="138">
        <f t="shared" si="0"/>
        <v>550000</v>
      </c>
      <c r="K24" s="138">
        <f t="shared" si="1"/>
        <v>60428.57</v>
      </c>
      <c r="L24" s="139">
        <f t="shared" si="3"/>
        <v>10.987012727272727</v>
      </c>
    </row>
    <row r="25" spans="1:12" s="13" customFormat="1" ht="26.4" x14ac:dyDescent="0.25">
      <c r="A25" s="127">
        <v>14030000</v>
      </c>
      <c r="B25" s="133" t="s">
        <v>229</v>
      </c>
      <c r="C25" s="129">
        <f>C26</f>
        <v>2100000</v>
      </c>
      <c r="D25" s="129">
        <f>D26</f>
        <v>204660.95</v>
      </c>
      <c r="E25" s="130">
        <f t="shared" si="5"/>
        <v>9.7457595238095251</v>
      </c>
      <c r="F25" s="131"/>
      <c r="G25" s="131"/>
      <c r="H25" s="131"/>
      <c r="I25" s="130">
        <f t="shared" si="2"/>
        <v>0</v>
      </c>
      <c r="J25" s="131">
        <f t="shared" si="0"/>
        <v>2100000</v>
      </c>
      <c r="K25" s="131">
        <f t="shared" si="1"/>
        <v>204660.95</v>
      </c>
      <c r="L25" s="132">
        <f t="shared" si="3"/>
        <v>9.7457595238095251</v>
      </c>
    </row>
    <row r="26" spans="1:12" s="13" customFormat="1" ht="13.2" x14ac:dyDescent="0.25">
      <c r="A26" s="134">
        <v>14031900</v>
      </c>
      <c r="B26" s="141" t="s">
        <v>228</v>
      </c>
      <c r="C26" s="136">
        <v>2100000</v>
      </c>
      <c r="D26" s="136">
        <v>204660.95</v>
      </c>
      <c r="E26" s="137">
        <f t="shared" si="5"/>
        <v>9.7457595238095251</v>
      </c>
      <c r="F26" s="138"/>
      <c r="G26" s="138"/>
      <c r="H26" s="138"/>
      <c r="I26" s="137">
        <f t="shared" si="2"/>
        <v>0</v>
      </c>
      <c r="J26" s="138">
        <f t="shared" ref="J26:K41" si="6">C26+G26</f>
        <v>2100000</v>
      </c>
      <c r="K26" s="138">
        <f t="shared" si="6"/>
        <v>204660.95</v>
      </c>
      <c r="L26" s="139">
        <f t="shared" si="3"/>
        <v>9.7457595238095251</v>
      </c>
    </row>
    <row r="27" spans="1:12" ht="27.6" customHeight="1" x14ac:dyDescent="0.25">
      <c r="A27" s="127">
        <v>14040000</v>
      </c>
      <c r="B27" s="133" t="s">
        <v>230</v>
      </c>
      <c r="C27" s="131">
        <f>C28+C29</f>
        <v>600000</v>
      </c>
      <c r="D27" s="129">
        <f>D28+D29</f>
        <v>260015.59999999998</v>
      </c>
      <c r="E27" s="130">
        <f t="shared" si="5"/>
        <v>43.33593333333333</v>
      </c>
      <c r="F27" s="131"/>
      <c r="G27" s="131"/>
      <c r="H27" s="131"/>
      <c r="I27" s="130">
        <f t="shared" si="2"/>
        <v>0</v>
      </c>
      <c r="J27" s="131">
        <f t="shared" si="6"/>
        <v>600000</v>
      </c>
      <c r="K27" s="131">
        <f t="shared" si="6"/>
        <v>260015.59999999998</v>
      </c>
      <c r="L27" s="132">
        <f t="shared" si="3"/>
        <v>43.33593333333333</v>
      </c>
    </row>
    <row r="28" spans="1:12" ht="86.4" customHeight="1" x14ac:dyDescent="0.25">
      <c r="A28" s="134">
        <v>14040100</v>
      </c>
      <c r="B28" s="141" t="s">
        <v>371</v>
      </c>
      <c r="C28" s="138"/>
      <c r="D28" s="136">
        <v>27699.42</v>
      </c>
      <c r="E28" s="130">
        <v>0</v>
      </c>
      <c r="F28" s="131"/>
      <c r="G28" s="131"/>
      <c r="H28" s="131"/>
      <c r="I28" s="130"/>
      <c r="J28" s="131">
        <f t="shared" si="6"/>
        <v>0</v>
      </c>
      <c r="K28" s="131">
        <f t="shared" si="6"/>
        <v>27699.42</v>
      </c>
      <c r="L28" s="132"/>
    </row>
    <row r="29" spans="1:12" ht="62.4" customHeight="1" x14ac:dyDescent="0.25">
      <c r="A29" s="134">
        <v>14040200</v>
      </c>
      <c r="B29" s="141" t="s">
        <v>372</v>
      </c>
      <c r="C29" s="138">
        <v>600000</v>
      </c>
      <c r="D29" s="136">
        <v>232316.18</v>
      </c>
      <c r="E29" s="130">
        <f t="shared" si="5"/>
        <v>38.719363333333334</v>
      </c>
      <c r="F29" s="131"/>
      <c r="G29" s="131"/>
      <c r="H29" s="131"/>
      <c r="I29" s="130"/>
      <c r="J29" s="131">
        <f t="shared" si="6"/>
        <v>600000</v>
      </c>
      <c r="K29" s="131">
        <f t="shared" si="6"/>
        <v>232316.18</v>
      </c>
      <c r="L29" s="132"/>
    </row>
    <row r="30" spans="1:12" ht="19.2" customHeight="1" x14ac:dyDescent="0.25">
      <c r="A30" s="127">
        <v>18000000</v>
      </c>
      <c r="B30" s="133" t="s">
        <v>231</v>
      </c>
      <c r="C30" s="129">
        <f>C31+C40+C42</f>
        <v>4912000</v>
      </c>
      <c r="D30" s="129">
        <f>D31+D40+D42</f>
        <v>2052263.5700000003</v>
      </c>
      <c r="E30" s="130">
        <f t="shared" si="5"/>
        <v>41.780610138436487</v>
      </c>
      <c r="F30" s="131"/>
      <c r="G30" s="131"/>
      <c r="H30" s="131"/>
      <c r="I30" s="130">
        <f t="shared" si="2"/>
        <v>0</v>
      </c>
      <c r="J30" s="131">
        <f t="shared" si="6"/>
        <v>4912000</v>
      </c>
      <c r="K30" s="131">
        <f t="shared" si="6"/>
        <v>2052263.5700000003</v>
      </c>
      <c r="L30" s="132">
        <f t="shared" si="3"/>
        <v>41.780610138436487</v>
      </c>
    </row>
    <row r="31" spans="1:12" ht="13.2" x14ac:dyDescent="0.25">
      <c r="A31" s="127">
        <v>18010000</v>
      </c>
      <c r="B31" s="133" t="s">
        <v>232</v>
      </c>
      <c r="C31" s="131">
        <f>SUM(C33:C39)</f>
        <v>2130000</v>
      </c>
      <c r="D31" s="131">
        <f>SUM(D32:D39)</f>
        <v>681590.68</v>
      </c>
      <c r="E31" s="130">
        <f t="shared" si="5"/>
        <v>31.999562441314556</v>
      </c>
      <c r="F31" s="131"/>
      <c r="G31" s="131"/>
      <c r="H31" s="131"/>
      <c r="I31" s="130">
        <f>IF(G31=0,0,H31/G31*100)</f>
        <v>0</v>
      </c>
      <c r="J31" s="131">
        <f t="shared" si="6"/>
        <v>2130000</v>
      </c>
      <c r="K31" s="131">
        <f t="shared" si="6"/>
        <v>681590.68</v>
      </c>
      <c r="L31" s="132">
        <f t="shared" si="3"/>
        <v>31.999562441314556</v>
      </c>
    </row>
    <row r="32" spans="1:12" ht="52.8" x14ac:dyDescent="0.25">
      <c r="A32" s="134">
        <v>18010100</v>
      </c>
      <c r="B32" s="141" t="s">
        <v>373</v>
      </c>
      <c r="C32" s="131"/>
      <c r="D32" s="138">
        <v>-580</v>
      </c>
      <c r="E32" s="137">
        <v>0</v>
      </c>
      <c r="F32" s="131"/>
      <c r="G32" s="131"/>
      <c r="H32" s="131"/>
      <c r="I32" s="130"/>
      <c r="J32" s="131"/>
      <c r="K32" s="131"/>
      <c r="L32" s="132"/>
    </row>
    <row r="33" spans="1:12" ht="59.4" customHeight="1" x14ac:dyDescent="0.25">
      <c r="A33" s="134">
        <v>18010200</v>
      </c>
      <c r="B33" s="141" t="s">
        <v>233</v>
      </c>
      <c r="C33" s="138">
        <v>26000</v>
      </c>
      <c r="D33" s="138">
        <v>-213.83</v>
      </c>
      <c r="E33" s="137">
        <f t="shared" si="5"/>
        <v>-0.82242307692307703</v>
      </c>
      <c r="F33" s="138"/>
      <c r="G33" s="138"/>
      <c r="H33" s="136"/>
      <c r="I33" s="137">
        <f t="shared" si="2"/>
        <v>0</v>
      </c>
      <c r="J33" s="138">
        <f t="shared" si="6"/>
        <v>26000</v>
      </c>
      <c r="K33" s="138">
        <f>D33+H33</f>
        <v>-213.83</v>
      </c>
      <c r="L33" s="139">
        <f t="shared" si="3"/>
        <v>-0.82242307692307703</v>
      </c>
    </row>
    <row r="34" spans="1:12" ht="52.8" x14ac:dyDescent="0.25">
      <c r="A34" s="134">
        <v>18010300</v>
      </c>
      <c r="B34" s="141" t="s">
        <v>234</v>
      </c>
      <c r="C34" s="136">
        <v>314000</v>
      </c>
      <c r="D34" s="136"/>
      <c r="E34" s="137">
        <f t="shared" si="5"/>
        <v>0</v>
      </c>
      <c r="F34" s="131"/>
      <c r="G34" s="131"/>
      <c r="H34" s="131"/>
      <c r="I34" s="130">
        <f t="shared" si="2"/>
        <v>0</v>
      </c>
      <c r="J34" s="138">
        <f t="shared" si="6"/>
        <v>314000</v>
      </c>
      <c r="K34" s="138">
        <f>D34+H34</f>
        <v>0</v>
      </c>
      <c r="L34" s="132">
        <f t="shared" si="3"/>
        <v>0</v>
      </c>
    </row>
    <row r="35" spans="1:12" s="13" customFormat="1" ht="58.95" customHeight="1" x14ac:dyDescent="0.25">
      <c r="A35" s="134">
        <v>18010400</v>
      </c>
      <c r="B35" s="141" t="s">
        <v>235</v>
      </c>
      <c r="C35" s="136">
        <v>320000</v>
      </c>
      <c r="D35" s="136">
        <v>131378.70000000001</v>
      </c>
      <c r="E35" s="137">
        <f t="shared" si="5"/>
        <v>41.055843750000001</v>
      </c>
      <c r="F35" s="129"/>
      <c r="G35" s="129">
        <f>SUM(G36:G38)</f>
        <v>0</v>
      </c>
      <c r="H35" s="129">
        <f>SUM(H36:H38)</f>
        <v>0</v>
      </c>
      <c r="I35" s="130">
        <f t="shared" si="2"/>
        <v>0</v>
      </c>
      <c r="J35" s="138">
        <f t="shared" si="6"/>
        <v>320000</v>
      </c>
      <c r="K35" s="138">
        <f>D35+H35</f>
        <v>131378.70000000001</v>
      </c>
      <c r="L35" s="139">
        <f t="shared" si="3"/>
        <v>41.055843750000001</v>
      </c>
    </row>
    <row r="36" spans="1:12" s="13" customFormat="1" ht="14.4" customHeight="1" x14ac:dyDescent="0.25">
      <c r="A36" s="134">
        <v>18010500</v>
      </c>
      <c r="B36" s="141" t="s">
        <v>236</v>
      </c>
      <c r="C36" s="136">
        <v>400000</v>
      </c>
      <c r="D36" s="136">
        <v>172888.14</v>
      </c>
      <c r="E36" s="137">
        <f t="shared" si="5"/>
        <v>43.222035000000005</v>
      </c>
      <c r="F36" s="138"/>
      <c r="G36" s="138"/>
      <c r="H36" s="138"/>
      <c r="I36" s="137">
        <f t="shared" si="2"/>
        <v>0</v>
      </c>
      <c r="J36" s="138">
        <f t="shared" si="6"/>
        <v>400000</v>
      </c>
      <c r="K36" s="138">
        <f>D36+H36</f>
        <v>172888.14</v>
      </c>
      <c r="L36" s="139">
        <f t="shared" si="3"/>
        <v>43.222035000000005</v>
      </c>
    </row>
    <row r="37" spans="1:12" ht="14.4" customHeight="1" x14ac:dyDescent="0.25">
      <c r="A37" s="134">
        <v>18010600</v>
      </c>
      <c r="B37" s="141" t="s">
        <v>237</v>
      </c>
      <c r="C37" s="136">
        <v>650000</v>
      </c>
      <c r="D37" s="136">
        <v>359755.87</v>
      </c>
      <c r="E37" s="137">
        <f t="shared" si="5"/>
        <v>55.34705692307692</v>
      </c>
      <c r="F37" s="138"/>
      <c r="G37" s="138"/>
      <c r="H37" s="138"/>
      <c r="I37" s="137">
        <f t="shared" si="2"/>
        <v>0</v>
      </c>
      <c r="J37" s="138">
        <f t="shared" si="6"/>
        <v>650000</v>
      </c>
      <c r="K37" s="138">
        <f t="shared" si="6"/>
        <v>359755.87</v>
      </c>
      <c r="L37" s="139">
        <f t="shared" si="3"/>
        <v>55.34705692307692</v>
      </c>
    </row>
    <row r="38" spans="1:12" ht="16.95" customHeight="1" x14ac:dyDescent="0.25">
      <c r="A38" s="134">
        <v>18010700</v>
      </c>
      <c r="B38" s="141" t="s">
        <v>238</v>
      </c>
      <c r="C38" s="136">
        <v>200000</v>
      </c>
      <c r="D38" s="136">
        <v>10899.53</v>
      </c>
      <c r="E38" s="137">
        <f t="shared" si="5"/>
        <v>5.4497650000000002</v>
      </c>
      <c r="F38" s="138"/>
      <c r="G38" s="138"/>
      <c r="H38" s="138"/>
      <c r="I38" s="137">
        <f t="shared" si="2"/>
        <v>0</v>
      </c>
      <c r="J38" s="138">
        <f t="shared" si="6"/>
        <v>200000</v>
      </c>
      <c r="K38" s="138">
        <f t="shared" si="6"/>
        <v>10899.53</v>
      </c>
      <c r="L38" s="139">
        <f t="shared" si="3"/>
        <v>5.4497650000000002</v>
      </c>
    </row>
    <row r="39" spans="1:12" ht="13.2" x14ac:dyDescent="0.25">
      <c r="A39" s="134">
        <v>18010900</v>
      </c>
      <c r="B39" s="141" t="s">
        <v>239</v>
      </c>
      <c r="C39" s="136">
        <v>220000</v>
      </c>
      <c r="D39" s="136">
        <v>7462.27</v>
      </c>
      <c r="E39" s="137">
        <f>D39/C39*100</f>
        <v>3.3919409090909092</v>
      </c>
      <c r="F39" s="136"/>
      <c r="G39" s="136">
        <f>SUM(G40:G40)</f>
        <v>0</v>
      </c>
      <c r="H39" s="136">
        <f>SUM(H40:H40)</f>
        <v>0</v>
      </c>
      <c r="I39" s="137">
        <f t="shared" si="2"/>
        <v>0</v>
      </c>
      <c r="J39" s="138">
        <f t="shared" si="6"/>
        <v>220000</v>
      </c>
      <c r="K39" s="138">
        <f t="shared" si="6"/>
        <v>7462.27</v>
      </c>
      <c r="L39" s="139">
        <f t="shared" si="3"/>
        <v>3.3919409090909092</v>
      </c>
    </row>
    <row r="40" spans="1:12" ht="13.2" x14ac:dyDescent="0.25">
      <c r="A40" s="127">
        <v>18030000</v>
      </c>
      <c r="B40" s="133" t="s">
        <v>240</v>
      </c>
      <c r="C40" s="129">
        <f>C41</f>
        <v>2000</v>
      </c>
      <c r="D40" s="129">
        <f>D41</f>
        <v>1092</v>
      </c>
      <c r="E40" s="137"/>
      <c r="F40" s="138">
        <f>F41</f>
        <v>0</v>
      </c>
      <c r="G40" s="138">
        <f>G41</f>
        <v>0</v>
      </c>
      <c r="H40" s="138">
        <f>H41</f>
        <v>0</v>
      </c>
      <c r="I40" s="137">
        <f t="shared" si="2"/>
        <v>0</v>
      </c>
      <c r="J40" s="131">
        <f t="shared" si="6"/>
        <v>2000</v>
      </c>
      <c r="K40" s="131">
        <f t="shared" si="6"/>
        <v>1092</v>
      </c>
      <c r="L40" s="132">
        <f t="shared" si="3"/>
        <v>54.6</v>
      </c>
    </row>
    <row r="41" spans="1:12" s="13" customFormat="1" ht="16.95" customHeight="1" x14ac:dyDescent="0.25">
      <c r="A41" s="134">
        <v>18030200</v>
      </c>
      <c r="B41" s="141" t="s">
        <v>241</v>
      </c>
      <c r="C41" s="138">
        <v>2000</v>
      </c>
      <c r="D41" s="138">
        <v>1092</v>
      </c>
      <c r="E41" s="130"/>
      <c r="F41" s="131"/>
      <c r="G41" s="131"/>
      <c r="H41" s="131"/>
      <c r="I41" s="130">
        <f t="shared" si="2"/>
        <v>0</v>
      </c>
      <c r="J41" s="138">
        <f>C41+G41</f>
        <v>2000</v>
      </c>
      <c r="K41" s="138">
        <f t="shared" si="6"/>
        <v>1092</v>
      </c>
      <c r="L41" s="139">
        <f t="shared" si="3"/>
        <v>54.6</v>
      </c>
    </row>
    <row r="42" spans="1:12" s="13" customFormat="1" ht="17.399999999999999" customHeight="1" x14ac:dyDescent="0.25">
      <c r="A42" s="127">
        <v>18050000</v>
      </c>
      <c r="B42" s="133" t="s">
        <v>242</v>
      </c>
      <c r="C42" s="131">
        <f>SUM(C43:C45)</f>
        <v>2780000</v>
      </c>
      <c r="D42" s="131">
        <f>SUM(D43:D45)</f>
        <v>1369580.8900000001</v>
      </c>
      <c r="E42" s="130">
        <f t="shared" ref="E42:E91" si="7">IF(C42=0,0,D42/C42*100)</f>
        <v>49.265499640287771</v>
      </c>
      <c r="F42" s="131"/>
      <c r="G42" s="131"/>
      <c r="H42" s="131"/>
      <c r="I42" s="130">
        <f t="shared" si="2"/>
        <v>0</v>
      </c>
      <c r="J42" s="131">
        <f t="shared" ref="J42:K45" si="8">C42+G42</f>
        <v>2780000</v>
      </c>
      <c r="K42" s="131">
        <f t="shared" si="8"/>
        <v>1369580.8900000001</v>
      </c>
      <c r="L42" s="132">
        <f t="shared" si="3"/>
        <v>49.265499640287771</v>
      </c>
    </row>
    <row r="43" spans="1:12" s="13" customFormat="1" ht="18" customHeight="1" x14ac:dyDescent="0.25">
      <c r="A43" s="134">
        <v>18050300</v>
      </c>
      <c r="B43" s="141" t="s">
        <v>243</v>
      </c>
      <c r="C43" s="138">
        <v>130000</v>
      </c>
      <c r="D43" s="138">
        <v>108020</v>
      </c>
      <c r="E43" s="137">
        <f t="shared" si="7"/>
        <v>83.092307692307685</v>
      </c>
      <c r="F43" s="136"/>
      <c r="G43" s="136"/>
      <c r="H43" s="136"/>
      <c r="I43" s="137">
        <f t="shared" si="2"/>
        <v>0</v>
      </c>
      <c r="J43" s="138">
        <f t="shared" si="8"/>
        <v>130000</v>
      </c>
      <c r="K43" s="138">
        <f t="shared" si="8"/>
        <v>108020</v>
      </c>
      <c r="L43" s="139">
        <f t="shared" si="3"/>
        <v>83.092307692307685</v>
      </c>
    </row>
    <row r="44" spans="1:12" ht="21" customHeight="1" x14ac:dyDescent="0.25">
      <c r="A44" s="134">
        <v>18050400</v>
      </c>
      <c r="B44" s="141" t="s">
        <v>244</v>
      </c>
      <c r="C44" s="138">
        <v>2500000</v>
      </c>
      <c r="D44" s="138">
        <v>1189341.33</v>
      </c>
      <c r="E44" s="137">
        <f t="shared" si="7"/>
        <v>47.573653200000003</v>
      </c>
      <c r="F44" s="136"/>
      <c r="G44" s="136"/>
      <c r="H44" s="136"/>
      <c r="I44" s="137">
        <f t="shared" si="2"/>
        <v>0</v>
      </c>
      <c r="J44" s="138">
        <f t="shared" si="8"/>
        <v>2500000</v>
      </c>
      <c r="K44" s="138">
        <f t="shared" si="8"/>
        <v>1189341.33</v>
      </c>
      <c r="L44" s="139">
        <f t="shared" si="3"/>
        <v>47.573653200000003</v>
      </c>
    </row>
    <row r="45" spans="1:12" s="13" customFormat="1" ht="70.2" customHeight="1" x14ac:dyDescent="0.25">
      <c r="A45" s="134">
        <v>18050500</v>
      </c>
      <c r="B45" s="141" t="s">
        <v>245</v>
      </c>
      <c r="C45" s="138">
        <v>150000</v>
      </c>
      <c r="D45" s="138">
        <v>72219.56</v>
      </c>
      <c r="E45" s="137">
        <f t="shared" si="7"/>
        <v>48.146373333333329</v>
      </c>
      <c r="F45" s="136"/>
      <c r="G45" s="136"/>
      <c r="H45" s="136"/>
      <c r="I45" s="137">
        <f t="shared" si="2"/>
        <v>0</v>
      </c>
      <c r="J45" s="138">
        <f t="shared" si="8"/>
        <v>150000</v>
      </c>
      <c r="K45" s="138">
        <f>D45+H45</f>
        <v>72219.56</v>
      </c>
      <c r="L45" s="139">
        <f t="shared" si="3"/>
        <v>48.146373333333329</v>
      </c>
    </row>
    <row r="46" spans="1:12" s="13" customFormat="1" ht="18" customHeight="1" x14ac:dyDescent="0.25">
      <c r="A46" s="143">
        <v>19000000</v>
      </c>
      <c r="B46" s="133" t="s">
        <v>149</v>
      </c>
      <c r="C46" s="131"/>
      <c r="D46" s="131"/>
      <c r="E46" s="130">
        <f t="shared" si="7"/>
        <v>0</v>
      </c>
      <c r="F46" s="131">
        <f>SUM(F47)</f>
        <v>10000</v>
      </c>
      <c r="G46" s="131">
        <f>SUM(G47)</f>
        <v>10000</v>
      </c>
      <c r="H46" s="131">
        <f>SUM(H47)</f>
        <v>3567.14</v>
      </c>
      <c r="I46" s="130">
        <f t="shared" si="2"/>
        <v>35.671399999999998</v>
      </c>
      <c r="J46" s="131">
        <f>SUM(J47)</f>
        <v>10000</v>
      </c>
      <c r="K46" s="131">
        <f>SUM(K47)</f>
        <v>3567.14</v>
      </c>
      <c r="L46" s="132">
        <f t="shared" si="3"/>
        <v>35.671399999999998</v>
      </c>
    </row>
    <row r="47" spans="1:12" s="13" customFormat="1" ht="21" customHeight="1" x14ac:dyDescent="0.25">
      <c r="A47" s="143">
        <v>19010000</v>
      </c>
      <c r="B47" s="133" t="s">
        <v>150</v>
      </c>
      <c r="C47" s="131"/>
      <c r="D47" s="131"/>
      <c r="E47" s="130">
        <f t="shared" si="7"/>
        <v>0</v>
      </c>
      <c r="F47" s="131">
        <f>F48+F49</f>
        <v>10000</v>
      </c>
      <c r="G47" s="131">
        <f>G48+G49</f>
        <v>10000</v>
      </c>
      <c r="H47" s="131">
        <f>H48+H49</f>
        <v>3567.14</v>
      </c>
      <c r="I47" s="130">
        <f t="shared" si="2"/>
        <v>35.671399999999998</v>
      </c>
      <c r="J47" s="131">
        <f>C47+G47</f>
        <v>10000</v>
      </c>
      <c r="K47" s="131">
        <f>D47+H47</f>
        <v>3567.14</v>
      </c>
      <c r="L47" s="132">
        <f t="shared" si="3"/>
        <v>35.671399999999998</v>
      </c>
    </row>
    <row r="48" spans="1:12" s="13" customFormat="1" ht="69" customHeight="1" x14ac:dyDescent="0.25">
      <c r="A48" s="144">
        <v>19010100</v>
      </c>
      <c r="B48" s="75" t="s">
        <v>151</v>
      </c>
      <c r="C48" s="138"/>
      <c r="D48" s="138"/>
      <c r="E48" s="137">
        <f t="shared" si="7"/>
        <v>0</v>
      </c>
      <c r="F48" s="138">
        <v>10000</v>
      </c>
      <c r="G48" s="138">
        <v>10000</v>
      </c>
      <c r="H48" s="136">
        <v>3562.04</v>
      </c>
      <c r="I48" s="137">
        <f t="shared" si="2"/>
        <v>35.620400000000004</v>
      </c>
      <c r="J48" s="138">
        <f>C48+G48</f>
        <v>10000</v>
      </c>
      <c r="K48" s="138">
        <f>D48+H48</f>
        <v>3562.04</v>
      </c>
      <c r="L48" s="139">
        <f t="shared" si="3"/>
        <v>35.620400000000004</v>
      </c>
    </row>
    <row r="49" spans="1:12" s="13" customFormat="1" ht="58.2" customHeight="1" x14ac:dyDescent="0.25">
      <c r="A49" s="144">
        <v>19010300</v>
      </c>
      <c r="B49" s="75" t="s">
        <v>246</v>
      </c>
      <c r="C49" s="136"/>
      <c r="D49" s="136"/>
      <c r="E49" s="137">
        <f t="shared" si="7"/>
        <v>0</v>
      </c>
      <c r="F49" s="129"/>
      <c r="G49" s="129"/>
      <c r="H49" s="136">
        <v>5.0999999999999996</v>
      </c>
      <c r="I49" s="130">
        <f t="shared" si="2"/>
        <v>0</v>
      </c>
      <c r="J49" s="129"/>
      <c r="K49" s="138">
        <f>D49+H49</f>
        <v>5.0999999999999996</v>
      </c>
      <c r="L49" s="132">
        <f t="shared" si="3"/>
        <v>0</v>
      </c>
    </row>
    <row r="50" spans="1:12" ht="13.2" x14ac:dyDescent="0.25">
      <c r="A50" s="127">
        <v>20000000</v>
      </c>
      <c r="B50" s="128" t="s">
        <v>35</v>
      </c>
      <c r="C50" s="129">
        <f>C51+C56+C61</f>
        <v>45100</v>
      </c>
      <c r="D50" s="129">
        <f>D51+D56+D61</f>
        <v>10076.849999999999</v>
      </c>
      <c r="E50" s="130">
        <f t="shared" si="7"/>
        <v>22.343348115299332</v>
      </c>
      <c r="F50" s="129">
        <f>F51+F64</f>
        <v>1643700</v>
      </c>
      <c r="G50" s="129">
        <f>G51+G64</f>
        <v>1688327.06</v>
      </c>
      <c r="H50" s="129">
        <f>H51+H64</f>
        <v>224567.8</v>
      </c>
      <c r="I50" s="130">
        <f t="shared" si="2"/>
        <v>13.301202434082885</v>
      </c>
      <c r="J50" s="131">
        <f>C50+G50</f>
        <v>1733427.06</v>
      </c>
      <c r="K50" s="131">
        <f>D50+H50</f>
        <v>234644.65</v>
      </c>
      <c r="L50" s="132">
        <f t="shared" si="3"/>
        <v>13.536459388144085</v>
      </c>
    </row>
    <row r="51" spans="1:12" ht="26.4" x14ac:dyDescent="0.25">
      <c r="A51" s="127">
        <v>21000000</v>
      </c>
      <c r="B51" s="128" t="s">
        <v>247</v>
      </c>
      <c r="C51" s="129">
        <f>C52</f>
        <v>5000</v>
      </c>
      <c r="D51" s="129">
        <f>D52</f>
        <v>2057</v>
      </c>
      <c r="E51" s="130">
        <f t="shared" si="7"/>
        <v>41.14</v>
      </c>
      <c r="F51" s="129">
        <f>F52</f>
        <v>0</v>
      </c>
      <c r="G51" s="129">
        <f>G52</f>
        <v>0</v>
      </c>
      <c r="H51" s="129">
        <f>H55</f>
        <v>0</v>
      </c>
      <c r="I51" s="130">
        <f t="shared" si="2"/>
        <v>0</v>
      </c>
      <c r="J51" s="131">
        <f>C51+G51</f>
        <v>5000</v>
      </c>
      <c r="K51" s="131">
        <f>D51+H51</f>
        <v>2057</v>
      </c>
      <c r="L51" s="132">
        <f t="shared" si="3"/>
        <v>41.14</v>
      </c>
    </row>
    <row r="52" spans="1:12" ht="13.2" x14ac:dyDescent="0.25">
      <c r="A52" s="127">
        <v>21080000</v>
      </c>
      <c r="B52" s="128" t="s">
        <v>248</v>
      </c>
      <c r="C52" s="129">
        <f>C53+C54</f>
        <v>5000</v>
      </c>
      <c r="D52" s="129">
        <f>D53+D54</f>
        <v>2057</v>
      </c>
      <c r="E52" s="130">
        <f t="shared" si="7"/>
        <v>41.14</v>
      </c>
      <c r="F52" s="131"/>
      <c r="G52" s="131"/>
      <c r="H52" s="131"/>
      <c r="I52" s="130">
        <f t="shared" si="2"/>
        <v>0</v>
      </c>
      <c r="J52" s="131">
        <f t="shared" ref="J52:K54" si="9">C52+G52</f>
        <v>5000</v>
      </c>
      <c r="K52" s="131">
        <f t="shared" si="9"/>
        <v>2057</v>
      </c>
      <c r="L52" s="132">
        <f t="shared" si="3"/>
        <v>41.14</v>
      </c>
    </row>
    <row r="53" spans="1:12" ht="21" customHeight="1" x14ac:dyDescent="0.25">
      <c r="A53" s="134">
        <v>21081100</v>
      </c>
      <c r="B53" s="135" t="s">
        <v>249</v>
      </c>
      <c r="C53" s="136">
        <v>5000</v>
      </c>
      <c r="D53" s="136">
        <v>2057</v>
      </c>
      <c r="E53" s="137">
        <f t="shared" si="7"/>
        <v>41.14</v>
      </c>
      <c r="F53" s="138"/>
      <c r="G53" s="138"/>
      <c r="H53" s="138"/>
      <c r="I53" s="137">
        <f t="shared" si="2"/>
        <v>0</v>
      </c>
      <c r="J53" s="138">
        <f t="shared" si="9"/>
        <v>5000</v>
      </c>
      <c r="K53" s="138">
        <f t="shared" si="9"/>
        <v>2057</v>
      </c>
      <c r="L53" s="139">
        <f t="shared" si="3"/>
        <v>41.14</v>
      </c>
    </row>
    <row r="54" spans="1:12" ht="43.2" customHeight="1" x14ac:dyDescent="0.25">
      <c r="A54" s="134">
        <v>21081500</v>
      </c>
      <c r="B54" s="135" t="s">
        <v>250</v>
      </c>
      <c r="C54" s="131"/>
      <c r="D54" s="138"/>
      <c r="E54" s="130">
        <f t="shared" si="7"/>
        <v>0</v>
      </c>
      <c r="F54" s="129"/>
      <c r="G54" s="129"/>
      <c r="H54" s="129"/>
      <c r="I54" s="130">
        <f t="shared" si="2"/>
        <v>0</v>
      </c>
      <c r="J54" s="131">
        <f t="shared" si="9"/>
        <v>0</v>
      </c>
      <c r="K54" s="138">
        <f t="shared" si="9"/>
        <v>0</v>
      </c>
      <c r="L54" s="132">
        <f t="shared" si="3"/>
        <v>0</v>
      </c>
    </row>
    <row r="55" spans="1:12" ht="39.6" x14ac:dyDescent="0.25">
      <c r="A55" s="145">
        <v>21110000</v>
      </c>
      <c r="B55" s="74" t="s">
        <v>152</v>
      </c>
      <c r="C55" s="129"/>
      <c r="D55" s="129"/>
      <c r="E55" s="130">
        <f t="shared" si="7"/>
        <v>0</v>
      </c>
      <c r="F55" s="129">
        <v>50000</v>
      </c>
      <c r="G55" s="129">
        <v>50000</v>
      </c>
      <c r="H55" s="146"/>
      <c r="I55" s="130">
        <f t="shared" si="2"/>
        <v>0</v>
      </c>
      <c r="J55" s="129">
        <f>C55+F55</f>
        <v>50000</v>
      </c>
      <c r="K55" s="136">
        <f>D55+H55</f>
        <v>0</v>
      </c>
      <c r="L55" s="132">
        <f t="shared" si="3"/>
        <v>0</v>
      </c>
    </row>
    <row r="56" spans="1:12" ht="31.2" customHeight="1" x14ac:dyDescent="0.25">
      <c r="A56" s="127">
        <v>22000000</v>
      </c>
      <c r="B56" s="128" t="s">
        <v>251</v>
      </c>
      <c r="C56" s="129">
        <f>C57+C59</f>
        <v>30100</v>
      </c>
      <c r="D56" s="129">
        <f>D57+D59</f>
        <v>2770.99</v>
      </c>
      <c r="E56" s="130">
        <f t="shared" si="7"/>
        <v>9.2059468438538197</v>
      </c>
      <c r="F56" s="129">
        <f>SUM(F57:F58)</f>
        <v>0</v>
      </c>
      <c r="G56" s="129">
        <f>SUM(G57:G58)</f>
        <v>0</v>
      </c>
      <c r="H56" s="129">
        <f>SUM(H57:H58)</f>
        <v>0</v>
      </c>
      <c r="I56" s="130">
        <f t="shared" si="2"/>
        <v>0</v>
      </c>
      <c r="J56" s="129">
        <f>C56+F56</f>
        <v>30100</v>
      </c>
      <c r="K56" s="129">
        <f>D56+G56</f>
        <v>2770.99</v>
      </c>
      <c r="L56" s="132">
        <f t="shared" si="3"/>
        <v>9.2059468438538197</v>
      </c>
    </row>
    <row r="57" spans="1:12" ht="13.2" x14ac:dyDescent="0.25">
      <c r="A57" s="127">
        <v>22010000</v>
      </c>
      <c r="B57" s="128" t="s">
        <v>36</v>
      </c>
      <c r="C57" s="129">
        <f>C58</f>
        <v>30000</v>
      </c>
      <c r="D57" s="129">
        <f>D58</f>
        <v>2749.04</v>
      </c>
      <c r="E57" s="130">
        <f t="shared" si="7"/>
        <v>9.1634666666666664</v>
      </c>
      <c r="F57" s="131"/>
      <c r="G57" s="131"/>
      <c r="H57" s="131"/>
      <c r="I57" s="130">
        <f t="shared" si="2"/>
        <v>0</v>
      </c>
      <c r="J57" s="131">
        <f>C57+G57</f>
        <v>30000</v>
      </c>
      <c r="K57" s="131">
        <f>D57+H57</f>
        <v>2749.04</v>
      </c>
      <c r="L57" s="132">
        <f t="shared" si="3"/>
        <v>9.1634666666666664</v>
      </c>
    </row>
    <row r="58" spans="1:12" ht="13.2" x14ac:dyDescent="0.25">
      <c r="A58" s="134">
        <v>22012500</v>
      </c>
      <c r="B58" s="147" t="s">
        <v>252</v>
      </c>
      <c r="C58" s="136">
        <v>30000</v>
      </c>
      <c r="D58" s="136">
        <v>2749.04</v>
      </c>
      <c r="E58" s="137">
        <f t="shared" si="7"/>
        <v>9.1634666666666664</v>
      </c>
      <c r="F58" s="138"/>
      <c r="G58" s="138"/>
      <c r="H58" s="138"/>
      <c r="I58" s="137">
        <f t="shared" si="2"/>
        <v>0</v>
      </c>
      <c r="J58" s="138">
        <f>C58+G58</f>
        <v>30000</v>
      </c>
      <c r="K58" s="138">
        <f>D58+H58</f>
        <v>2749.04</v>
      </c>
      <c r="L58" s="139">
        <f t="shared" si="3"/>
        <v>9.1634666666666664</v>
      </c>
    </row>
    <row r="59" spans="1:12" s="13" customFormat="1" ht="13.2" x14ac:dyDescent="0.25">
      <c r="A59" s="127">
        <v>22090000</v>
      </c>
      <c r="B59" s="133" t="s">
        <v>253</v>
      </c>
      <c r="C59" s="129">
        <f>C60</f>
        <v>100</v>
      </c>
      <c r="D59" s="129">
        <f t="shared" ref="D59:K59" si="10">D60</f>
        <v>21.95</v>
      </c>
      <c r="E59" s="130">
        <f t="shared" si="7"/>
        <v>21.95</v>
      </c>
      <c r="F59" s="129">
        <f t="shared" si="10"/>
        <v>0</v>
      </c>
      <c r="G59" s="129">
        <f t="shared" si="10"/>
        <v>0</v>
      </c>
      <c r="H59" s="129">
        <f t="shared" si="10"/>
        <v>0</v>
      </c>
      <c r="I59" s="130">
        <f t="shared" si="2"/>
        <v>0</v>
      </c>
      <c r="J59" s="129">
        <f t="shared" si="10"/>
        <v>100</v>
      </c>
      <c r="K59" s="129">
        <f t="shared" si="10"/>
        <v>21.95</v>
      </c>
      <c r="L59" s="132">
        <f t="shared" si="3"/>
        <v>21.95</v>
      </c>
    </row>
    <row r="60" spans="1:12" ht="26.4" x14ac:dyDescent="0.25">
      <c r="A60" s="134">
        <v>22090100</v>
      </c>
      <c r="B60" s="148" t="s">
        <v>254</v>
      </c>
      <c r="C60" s="136">
        <v>100</v>
      </c>
      <c r="D60" s="136">
        <v>21.95</v>
      </c>
      <c r="E60" s="137">
        <f t="shared" si="7"/>
        <v>21.95</v>
      </c>
      <c r="F60" s="138"/>
      <c r="G60" s="138"/>
      <c r="H60" s="138"/>
      <c r="I60" s="137">
        <f t="shared" si="2"/>
        <v>0</v>
      </c>
      <c r="J60" s="138">
        <f>C60+G60</f>
        <v>100</v>
      </c>
      <c r="K60" s="138">
        <f>D60+H60</f>
        <v>21.95</v>
      </c>
      <c r="L60" s="139">
        <f t="shared" si="3"/>
        <v>21.95</v>
      </c>
    </row>
    <row r="61" spans="1:12" s="13" customFormat="1" ht="13.2" x14ac:dyDescent="0.25">
      <c r="A61" s="127">
        <v>24000000</v>
      </c>
      <c r="B61" s="133" t="s">
        <v>341</v>
      </c>
      <c r="C61" s="129">
        <f>C62</f>
        <v>10000</v>
      </c>
      <c r="D61" s="131">
        <f>D62</f>
        <v>5248.86</v>
      </c>
      <c r="E61" s="130">
        <f t="shared" si="7"/>
        <v>52.488599999999998</v>
      </c>
      <c r="F61" s="131"/>
      <c r="G61" s="131"/>
      <c r="H61" s="131"/>
      <c r="I61" s="130">
        <f t="shared" si="2"/>
        <v>0</v>
      </c>
      <c r="J61" s="131">
        <f>C61+G61</f>
        <v>10000</v>
      </c>
      <c r="K61" s="131">
        <f>D61+H61</f>
        <v>5248.86</v>
      </c>
      <c r="L61" s="132">
        <f t="shared" si="3"/>
        <v>52.488599999999998</v>
      </c>
    </row>
    <row r="62" spans="1:12" s="13" customFormat="1" ht="13.2" x14ac:dyDescent="0.25">
      <c r="A62" s="127">
        <v>24060000</v>
      </c>
      <c r="B62" s="128" t="s">
        <v>37</v>
      </c>
      <c r="C62" s="129">
        <f>C63</f>
        <v>10000</v>
      </c>
      <c r="D62" s="129">
        <f>D63</f>
        <v>5248.86</v>
      </c>
      <c r="E62" s="130">
        <f t="shared" si="7"/>
        <v>52.488599999999998</v>
      </c>
      <c r="F62" s="129"/>
      <c r="G62" s="129"/>
      <c r="H62" s="129"/>
      <c r="I62" s="130">
        <f t="shared" si="2"/>
        <v>0</v>
      </c>
      <c r="J62" s="129">
        <f>C62+F62</f>
        <v>10000</v>
      </c>
      <c r="K62" s="129">
        <f>D62+G62</f>
        <v>5248.86</v>
      </c>
      <c r="L62" s="132">
        <f t="shared" si="3"/>
        <v>52.488599999999998</v>
      </c>
    </row>
    <row r="63" spans="1:12" s="13" customFormat="1" ht="13.2" x14ac:dyDescent="0.25">
      <c r="A63" s="134">
        <v>24060300</v>
      </c>
      <c r="B63" s="135" t="s">
        <v>248</v>
      </c>
      <c r="C63" s="136">
        <v>10000</v>
      </c>
      <c r="D63" s="136">
        <v>5248.86</v>
      </c>
      <c r="E63" s="137">
        <f t="shared" si="7"/>
        <v>52.488599999999998</v>
      </c>
      <c r="F63" s="129"/>
      <c r="G63" s="129"/>
      <c r="H63" s="129"/>
      <c r="I63" s="130">
        <f t="shared" si="2"/>
        <v>0</v>
      </c>
      <c r="J63" s="136">
        <f>C63+F63</f>
        <v>10000</v>
      </c>
      <c r="K63" s="136">
        <f>D63+G63</f>
        <v>5248.86</v>
      </c>
      <c r="L63" s="132">
        <f t="shared" si="3"/>
        <v>52.488599999999998</v>
      </c>
    </row>
    <row r="64" spans="1:12" ht="13.2" x14ac:dyDescent="0.25">
      <c r="A64" s="127">
        <v>25000000</v>
      </c>
      <c r="B64" s="133" t="s">
        <v>255</v>
      </c>
      <c r="C64" s="131"/>
      <c r="D64" s="129"/>
      <c r="E64" s="130">
        <f t="shared" si="7"/>
        <v>0</v>
      </c>
      <c r="F64" s="131">
        <f>F65</f>
        <v>1643700</v>
      </c>
      <c r="G64" s="131">
        <f>G65+G68</f>
        <v>1688327.06</v>
      </c>
      <c r="H64" s="131">
        <f>H65+H68</f>
        <v>224567.8</v>
      </c>
      <c r="I64" s="130">
        <f t="shared" si="2"/>
        <v>13.301202434082885</v>
      </c>
      <c r="J64" s="131">
        <f t="shared" ref="J64:K78" si="11">C64+G64</f>
        <v>1688327.06</v>
      </c>
      <c r="K64" s="131">
        <f t="shared" si="11"/>
        <v>224567.8</v>
      </c>
      <c r="L64" s="132">
        <f t="shared" si="3"/>
        <v>13.301202434082885</v>
      </c>
    </row>
    <row r="65" spans="1:12" ht="39.6" x14ac:dyDescent="0.25">
      <c r="A65" s="127">
        <v>25010000</v>
      </c>
      <c r="B65" s="133" t="s">
        <v>256</v>
      </c>
      <c r="C65" s="131"/>
      <c r="D65" s="131"/>
      <c r="E65" s="130">
        <f t="shared" si="7"/>
        <v>0</v>
      </c>
      <c r="F65" s="129">
        <f>F66+F67</f>
        <v>1643700</v>
      </c>
      <c r="G65" s="129">
        <f>G66+G67</f>
        <v>1643700</v>
      </c>
      <c r="H65" s="129">
        <f>H66+H67</f>
        <v>171590.75</v>
      </c>
      <c r="I65" s="130">
        <f t="shared" si="2"/>
        <v>10.439298533795704</v>
      </c>
      <c r="J65" s="131">
        <f t="shared" si="11"/>
        <v>1643700</v>
      </c>
      <c r="K65" s="131">
        <f t="shared" si="11"/>
        <v>171590.75</v>
      </c>
      <c r="L65" s="132">
        <f t="shared" si="3"/>
        <v>10.439298533795704</v>
      </c>
    </row>
    <row r="66" spans="1:12" s="13" customFormat="1" ht="26.4" x14ac:dyDescent="0.25">
      <c r="A66" s="145">
        <v>25010100</v>
      </c>
      <c r="B66" s="75" t="s">
        <v>257</v>
      </c>
      <c r="C66" s="138"/>
      <c r="D66" s="138"/>
      <c r="E66" s="137">
        <f t="shared" si="7"/>
        <v>0</v>
      </c>
      <c r="F66" s="136">
        <v>1628700</v>
      </c>
      <c r="G66" s="136">
        <v>1628700</v>
      </c>
      <c r="H66" s="136">
        <v>163681.79999999999</v>
      </c>
      <c r="I66" s="137">
        <f t="shared" si="2"/>
        <v>10.049843433413152</v>
      </c>
      <c r="J66" s="138">
        <f t="shared" si="11"/>
        <v>1628700</v>
      </c>
      <c r="K66" s="138">
        <f t="shared" si="11"/>
        <v>163681.79999999999</v>
      </c>
      <c r="L66" s="139">
        <f t="shared" si="3"/>
        <v>10.049843433413152</v>
      </c>
    </row>
    <row r="67" spans="1:12" ht="41.4" customHeight="1" x14ac:dyDescent="0.25">
      <c r="A67" s="145">
        <v>25010300</v>
      </c>
      <c r="B67" s="75" t="s">
        <v>258</v>
      </c>
      <c r="C67" s="131">
        <f>C68</f>
        <v>0</v>
      </c>
      <c r="D67" s="131">
        <f>D68</f>
        <v>0</v>
      </c>
      <c r="E67" s="130">
        <f t="shared" si="7"/>
        <v>0</v>
      </c>
      <c r="F67" s="138">
        <v>15000</v>
      </c>
      <c r="G67" s="138">
        <v>15000</v>
      </c>
      <c r="H67" s="138">
        <v>7908.95</v>
      </c>
      <c r="I67" s="137">
        <f t="shared" si="2"/>
        <v>52.726333333333329</v>
      </c>
      <c r="J67" s="138">
        <f t="shared" si="11"/>
        <v>15000</v>
      </c>
      <c r="K67" s="138">
        <f t="shared" si="11"/>
        <v>7908.95</v>
      </c>
      <c r="L67" s="139">
        <f t="shared" si="3"/>
        <v>52.726333333333329</v>
      </c>
    </row>
    <row r="68" spans="1:12" s="13" customFormat="1" ht="26.4" x14ac:dyDescent="0.25">
      <c r="A68" s="127">
        <v>25020000</v>
      </c>
      <c r="B68" s="133" t="s">
        <v>38</v>
      </c>
      <c r="C68" s="131"/>
      <c r="D68" s="131"/>
      <c r="E68" s="130">
        <f t="shared" si="7"/>
        <v>0</v>
      </c>
      <c r="F68" s="129">
        <f>F69+F70</f>
        <v>0</v>
      </c>
      <c r="G68" s="129">
        <f>G69+G70</f>
        <v>44627.06</v>
      </c>
      <c r="H68" s="129">
        <f>H69+H70</f>
        <v>52977.05</v>
      </c>
      <c r="I68" s="130">
        <f t="shared" si="2"/>
        <v>118.71059845752781</v>
      </c>
      <c r="J68" s="131">
        <f t="shared" si="11"/>
        <v>44627.06</v>
      </c>
      <c r="K68" s="131">
        <f t="shared" si="11"/>
        <v>52977.05</v>
      </c>
      <c r="L68" s="132">
        <f t="shared" si="3"/>
        <v>118.71059845752781</v>
      </c>
    </row>
    <row r="69" spans="1:12" s="13" customFormat="1" ht="30" customHeight="1" x14ac:dyDescent="0.25">
      <c r="A69" s="134">
        <v>25020100</v>
      </c>
      <c r="B69" s="141" t="s">
        <v>259</v>
      </c>
      <c r="C69" s="131"/>
      <c r="D69" s="131"/>
      <c r="E69" s="130">
        <f t="shared" si="7"/>
        <v>0</v>
      </c>
      <c r="F69" s="131">
        <f>F70</f>
        <v>0</v>
      </c>
      <c r="G69" s="131"/>
      <c r="H69" s="138">
        <v>8350</v>
      </c>
      <c r="I69" s="130">
        <f t="shared" si="2"/>
        <v>0</v>
      </c>
      <c r="J69" s="138">
        <f>C69+G69</f>
        <v>0</v>
      </c>
      <c r="K69" s="138">
        <f t="shared" si="11"/>
        <v>8350</v>
      </c>
      <c r="L69" s="132">
        <f>IF(J69=0,0,K69/J69*100)</f>
        <v>0</v>
      </c>
    </row>
    <row r="70" spans="1:12" ht="89.4" customHeight="1" x14ac:dyDescent="0.25">
      <c r="A70" s="145">
        <v>25020200</v>
      </c>
      <c r="B70" s="75" t="s">
        <v>260</v>
      </c>
      <c r="C70" s="131"/>
      <c r="D70" s="131"/>
      <c r="E70" s="130">
        <f t="shared" si="7"/>
        <v>0</v>
      </c>
      <c r="F70" s="131"/>
      <c r="G70" s="138">
        <v>44627.06</v>
      </c>
      <c r="H70" s="138">
        <v>44627.05</v>
      </c>
      <c r="I70" s="130">
        <f t="shared" si="2"/>
        <v>99.999977592070834</v>
      </c>
      <c r="J70" s="138">
        <f t="shared" si="11"/>
        <v>44627.06</v>
      </c>
      <c r="K70" s="138">
        <f t="shared" si="11"/>
        <v>44627.05</v>
      </c>
      <c r="L70" s="132">
        <f t="shared" si="3"/>
        <v>99.999977592070834</v>
      </c>
    </row>
    <row r="71" spans="1:12" ht="13.2" x14ac:dyDescent="0.25">
      <c r="A71" s="127">
        <v>30000000</v>
      </c>
      <c r="B71" s="128" t="s">
        <v>261</v>
      </c>
      <c r="C71" s="131"/>
      <c r="D71" s="131">
        <f>D72+D75</f>
        <v>1368.85</v>
      </c>
      <c r="E71" s="130">
        <f t="shared" si="7"/>
        <v>0</v>
      </c>
      <c r="F71" s="129">
        <f>F75</f>
        <v>30000</v>
      </c>
      <c r="G71" s="129">
        <f>G75</f>
        <v>30000</v>
      </c>
      <c r="H71" s="129">
        <f>H75</f>
        <v>0</v>
      </c>
      <c r="I71" s="130">
        <f t="shared" si="2"/>
        <v>0</v>
      </c>
      <c r="J71" s="131">
        <f t="shared" si="11"/>
        <v>30000</v>
      </c>
      <c r="K71" s="131">
        <f t="shared" si="11"/>
        <v>1368.85</v>
      </c>
      <c r="L71" s="132">
        <f t="shared" si="3"/>
        <v>4.5628333333333337</v>
      </c>
    </row>
    <row r="72" spans="1:12" ht="26.4" x14ac:dyDescent="0.25">
      <c r="A72" s="127">
        <v>31000000</v>
      </c>
      <c r="B72" s="128" t="s">
        <v>376</v>
      </c>
      <c r="C72" s="131"/>
      <c r="D72" s="131">
        <f>D73</f>
        <v>1368.85</v>
      </c>
      <c r="E72" s="130"/>
      <c r="F72" s="129"/>
      <c r="G72" s="129"/>
      <c r="H72" s="129"/>
      <c r="I72" s="130"/>
      <c r="J72" s="131"/>
      <c r="K72" s="131">
        <f t="shared" si="11"/>
        <v>1368.85</v>
      </c>
      <c r="L72" s="132"/>
    </row>
    <row r="73" spans="1:12" ht="79.2" x14ac:dyDescent="0.25">
      <c r="A73" s="127">
        <v>31010000</v>
      </c>
      <c r="B73" s="128" t="s">
        <v>374</v>
      </c>
      <c r="C73" s="131"/>
      <c r="D73" s="131">
        <f>D74</f>
        <v>1368.85</v>
      </c>
      <c r="E73" s="130"/>
      <c r="F73" s="129"/>
      <c r="G73" s="129"/>
      <c r="H73" s="129"/>
      <c r="I73" s="130"/>
      <c r="J73" s="131"/>
      <c r="K73" s="131">
        <f t="shared" si="11"/>
        <v>1368.85</v>
      </c>
      <c r="L73" s="132"/>
    </row>
    <row r="74" spans="1:12" ht="79.2" x14ac:dyDescent="0.25">
      <c r="A74" s="134">
        <v>31010200</v>
      </c>
      <c r="B74" s="135" t="s">
        <v>375</v>
      </c>
      <c r="C74" s="131"/>
      <c r="D74" s="138">
        <v>1368.85</v>
      </c>
      <c r="E74" s="130"/>
      <c r="F74" s="129"/>
      <c r="G74" s="129"/>
      <c r="H74" s="129"/>
      <c r="I74" s="130"/>
      <c r="J74" s="131"/>
      <c r="K74" s="138">
        <f t="shared" si="11"/>
        <v>1368.85</v>
      </c>
      <c r="L74" s="132"/>
    </row>
    <row r="75" spans="1:12" ht="26.4" x14ac:dyDescent="0.25">
      <c r="A75" s="149">
        <v>33000000</v>
      </c>
      <c r="B75" s="150" t="s">
        <v>262</v>
      </c>
      <c r="C75" s="131">
        <f>C76</f>
        <v>0</v>
      </c>
      <c r="D75" s="131">
        <f>D76</f>
        <v>0</v>
      </c>
      <c r="E75" s="130">
        <f t="shared" si="7"/>
        <v>0</v>
      </c>
      <c r="F75" s="131">
        <f t="shared" ref="F75:H76" si="12">F76</f>
        <v>30000</v>
      </c>
      <c r="G75" s="131">
        <f t="shared" si="12"/>
        <v>30000</v>
      </c>
      <c r="H75" s="131">
        <f t="shared" si="12"/>
        <v>0</v>
      </c>
      <c r="I75" s="130">
        <f t="shared" ref="I75:I91" si="13">IF(G75=0,0,H75/G75*100)</f>
        <v>0</v>
      </c>
      <c r="J75" s="131">
        <f t="shared" ref="J75:J90" si="14">C75+F75</f>
        <v>30000</v>
      </c>
      <c r="K75" s="131">
        <f t="shared" si="11"/>
        <v>0</v>
      </c>
      <c r="L75" s="132">
        <f t="shared" ref="L75:L91" si="15">IF(J75=0,0,K75/J75*100)</f>
        <v>0</v>
      </c>
    </row>
    <row r="76" spans="1:12" ht="13.2" x14ac:dyDescent="0.25">
      <c r="A76" s="149">
        <v>33010000</v>
      </c>
      <c r="B76" s="151" t="s">
        <v>263</v>
      </c>
      <c r="C76" s="131">
        <f>C77</f>
        <v>0</v>
      </c>
      <c r="D76" s="131">
        <f>D77</f>
        <v>0</v>
      </c>
      <c r="E76" s="130">
        <f t="shared" si="7"/>
        <v>0</v>
      </c>
      <c r="F76" s="131">
        <f t="shared" si="12"/>
        <v>30000</v>
      </c>
      <c r="G76" s="131">
        <f t="shared" si="12"/>
        <v>30000</v>
      </c>
      <c r="H76" s="131">
        <f t="shared" si="12"/>
        <v>0</v>
      </c>
      <c r="I76" s="130">
        <f t="shared" si="13"/>
        <v>0</v>
      </c>
      <c r="J76" s="131">
        <f t="shared" si="14"/>
        <v>30000</v>
      </c>
      <c r="K76" s="131">
        <f t="shared" si="11"/>
        <v>0</v>
      </c>
      <c r="L76" s="132">
        <f t="shared" si="15"/>
        <v>0</v>
      </c>
    </row>
    <row r="77" spans="1:12" s="13" customFormat="1" ht="69.599999999999994" customHeight="1" x14ac:dyDescent="0.25">
      <c r="A77" s="145">
        <v>33010100</v>
      </c>
      <c r="B77" s="74" t="s">
        <v>264</v>
      </c>
      <c r="C77" s="138"/>
      <c r="D77" s="138"/>
      <c r="E77" s="137">
        <f t="shared" si="7"/>
        <v>0</v>
      </c>
      <c r="F77" s="136">
        <v>30000</v>
      </c>
      <c r="G77" s="136">
        <v>30000</v>
      </c>
      <c r="H77" s="136"/>
      <c r="I77" s="137">
        <f t="shared" si="13"/>
        <v>0</v>
      </c>
      <c r="J77" s="138">
        <f t="shared" si="14"/>
        <v>30000</v>
      </c>
      <c r="K77" s="138">
        <f t="shared" si="11"/>
        <v>0</v>
      </c>
      <c r="L77" s="139">
        <f t="shared" si="15"/>
        <v>0</v>
      </c>
    </row>
    <row r="78" spans="1:12" s="13" customFormat="1" ht="13.2" x14ac:dyDescent="0.25">
      <c r="A78" s="152"/>
      <c r="B78" s="153" t="s">
        <v>168</v>
      </c>
      <c r="C78" s="131">
        <f>C50+C10</f>
        <v>16821100</v>
      </c>
      <c r="D78" s="131">
        <f>D50+D10+D71</f>
        <v>7533605.7799999993</v>
      </c>
      <c r="E78" s="130">
        <f t="shared" si="7"/>
        <v>44.786641658393322</v>
      </c>
      <c r="F78" s="131">
        <f>F50+F10+F75+F55</f>
        <v>1733700</v>
      </c>
      <c r="G78" s="131">
        <f>G50+G10+G75+G55</f>
        <v>1778327.06</v>
      </c>
      <c r="H78" s="131">
        <f>H50+H10+H75+H55</f>
        <v>228134.94</v>
      </c>
      <c r="I78" s="129">
        <f>H78/F78*100</f>
        <v>13.158847551479495</v>
      </c>
      <c r="J78" s="131">
        <f t="shared" si="14"/>
        <v>18554800</v>
      </c>
      <c r="K78" s="131">
        <f t="shared" si="11"/>
        <v>7761740.7199999997</v>
      </c>
      <c r="L78" s="132">
        <f t="shared" si="15"/>
        <v>41.831443723456999</v>
      </c>
    </row>
    <row r="79" spans="1:12" s="13" customFormat="1" ht="13.2" x14ac:dyDescent="0.25">
      <c r="A79" s="152">
        <v>40000000</v>
      </c>
      <c r="B79" s="154" t="s">
        <v>153</v>
      </c>
      <c r="C79" s="129">
        <f>C80</f>
        <v>58642800</v>
      </c>
      <c r="D79" s="129">
        <f>D80</f>
        <v>34353800</v>
      </c>
      <c r="E79" s="130">
        <f t="shared" si="7"/>
        <v>58.581445633564563</v>
      </c>
      <c r="F79" s="129">
        <f>F80</f>
        <v>50000</v>
      </c>
      <c r="G79" s="129">
        <f>G80</f>
        <v>50000</v>
      </c>
      <c r="H79" s="129">
        <f>H80</f>
        <v>0</v>
      </c>
      <c r="I79" s="129"/>
      <c r="J79" s="131">
        <f t="shared" si="14"/>
        <v>58692800</v>
      </c>
      <c r="K79" s="131">
        <f t="shared" ref="K79:K90" si="16">D79+H79</f>
        <v>34353800</v>
      </c>
      <c r="L79" s="132">
        <f t="shared" si="15"/>
        <v>58.531540495597412</v>
      </c>
    </row>
    <row r="80" spans="1:12" s="13" customFormat="1" ht="13.2" x14ac:dyDescent="0.25">
      <c r="A80" s="152">
        <v>41000000</v>
      </c>
      <c r="B80" s="154" t="s">
        <v>154</v>
      </c>
      <c r="C80" s="129">
        <f>C81+C83+C88+C85</f>
        <v>58642800</v>
      </c>
      <c r="D80" s="129">
        <f>D81+D83+D88+D85</f>
        <v>34353800</v>
      </c>
      <c r="E80" s="130">
        <f t="shared" si="7"/>
        <v>58.581445633564563</v>
      </c>
      <c r="F80" s="129">
        <f>F81+F83+F85+F88</f>
        <v>50000</v>
      </c>
      <c r="G80" s="129">
        <f>G81+G83+G85+G88</f>
        <v>50000</v>
      </c>
      <c r="H80" s="129">
        <f>H81+H83+H85+H88</f>
        <v>0</v>
      </c>
      <c r="I80" s="129"/>
      <c r="J80" s="131">
        <f t="shared" si="14"/>
        <v>58692800</v>
      </c>
      <c r="K80" s="131">
        <f t="shared" si="16"/>
        <v>34353800</v>
      </c>
      <c r="L80" s="132">
        <f t="shared" si="15"/>
        <v>58.531540495597412</v>
      </c>
    </row>
    <row r="81" spans="1:12" ht="26.4" x14ac:dyDescent="0.25">
      <c r="A81" s="152">
        <v>41020000</v>
      </c>
      <c r="B81" s="154" t="s">
        <v>155</v>
      </c>
      <c r="C81" s="129">
        <f>SUM(C82:C82)</f>
        <v>18060500</v>
      </c>
      <c r="D81" s="129">
        <f>SUM(D82:D82)</f>
        <v>9030000</v>
      </c>
      <c r="E81" s="130">
        <f t="shared" si="7"/>
        <v>49.998615763683176</v>
      </c>
      <c r="F81" s="129">
        <f>SUM(F82:F82)</f>
        <v>0</v>
      </c>
      <c r="G81" s="129">
        <f>SUM(G82:G82)</f>
        <v>0</v>
      </c>
      <c r="H81" s="129">
        <f>SUM(H82:H82)</f>
        <v>0</v>
      </c>
      <c r="I81" s="130">
        <f t="shared" si="13"/>
        <v>0</v>
      </c>
      <c r="J81" s="131">
        <f t="shared" si="14"/>
        <v>18060500</v>
      </c>
      <c r="K81" s="131">
        <f t="shared" si="16"/>
        <v>9030000</v>
      </c>
      <c r="L81" s="132">
        <f t="shared" si="15"/>
        <v>49.998615763683176</v>
      </c>
    </row>
    <row r="82" spans="1:12" ht="13.2" x14ac:dyDescent="0.25">
      <c r="A82" s="155">
        <v>41020100</v>
      </c>
      <c r="B82" s="156" t="s">
        <v>156</v>
      </c>
      <c r="C82" s="136">
        <v>18060500</v>
      </c>
      <c r="D82" s="136">
        <v>9030000</v>
      </c>
      <c r="E82" s="137">
        <f t="shared" si="7"/>
        <v>49.998615763683176</v>
      </c>
      <c r="F82" s="138"/>
      <c r="G82" s="138"/>
      <c r="H82" s="138"/>
      <c r="I82" s="137">
        <f t="shared" si="13"/>
        <v>0</v>
      </c>
      <c r="J82" s="138">
        <f t="shared" si="14"/>
        <v>18060500</v>
      </c>
      <c r="K82" s="138">
        <f t="shared" si="16"/>
        <v>9030000</v>
      </c>
      <c r="L82" s="139">
        <f t="shared" si="15"/>
        <v>49.998615763683176</v>
      </c>
    </row>
    <row r="83" spans="1:12" s="13" customFormat="1" ht="26.4" x14ac:dyDescent="0.25">
      <c r="A83" s="152">
        <v>41030000</v>
      </c>
      <c r="B83" s="154" t="s">
        <v>157</v>
      </c>
      <c r="C83" s="129">
        <f>SUM(C84:C84)</f>
        <v>39291700</v>
      </c>
      <c r="D83" s="129">
        <f>SUM(D84:D84)</f>
        <v>24585500</v>
      </c>
      <c r="E83" s="130">
        <f t="shared" si="7"/>
        <v>62.571739069574491</v>
      </c>
      <c r="F83" s="129">
        <f>SUM(F84:F84)</f>
        <v>0</v>
      </c>
      <c r="G83" s="129">
        <f>SUM(G84:G84)</f>
        <v>0</v>
      </c>
      <c r="H83" s="129">
        <f>SUM(H84:H84)</f>
        <v>0</v>
      </c>
      <c r="I83" s="130">
        <f t="shared" si="13"/>
        <v>0</v>
      </c>
      <c r="J83" s="131">
        <f t="shared" si="14"/>
        <v>39291700</v>
      </c>
      <c r="K83" s="131">
        <f t="shared" si="16"/>
        <v>24585500</v>
      </c>
      <c r="L83" s="132">
        <f t="shared" si="15"/>
        <v>62.571739069574491</v>
      </c>
    </row>
    <row r="84" spans="1:12" ht="26.4" x14ac:dyDescent="0.25">
      <c r="A84" s="155">
        <v>41033900</v>
      </c>
      <c r="B84" s="156" t="s">
        <v>265</v>
      </c>
      <c r="C84" s="136">
        <v>39291700</v>
      </c>
      <c r="D84" s="136">
        <v>24585500</v>
      </c>
      <c r="E84" s="137">
        <f t="shared" si="7"/>
        <v>62.571739069574491</v>
      </c>
      <c r="F84" s="138"/>
      <c r="G84" s="138"/>
      <c r="H84" s="138"/>
      <c r="I84" s="137">
        <f t="shared" si="13"/>
        <v>0</v>
      </c>
      <c r="J84" s="138">
        <f t="shared" si="14"/>
        <v>39291700</v>
      </c>
      <c r="K84" s="138">
        <f t="shared" si="16"/>
        <v>24585500</v>
      </c>
      <c r="L84" s="139">
        <f t="shared" si="15"/>
        <v>62.571739069574491</v>
      </c>
    </row>
    <row r="85" spans="1:12" ht="26.4" x14ac:dyDescent="0.25">
      <c r="A85" s="152">
        <v>41040000</v>
      </c>
      <c r="B85" s="153" t="s">
        <v>266</v>
      </c>
      <c r="C85" s="129">
        <f>SUM(C86:C87)</f>
        <v>1211900</v>
      </c>
      <c r="D85" s="129">
        <f>SUM(D86:D87)</f>
        <v>710400</v>
      </c>
      <c r="E85" s="130">
        <f t="shared" si="7"/>
        <v>58.618697912369008</v>
      </c>
      <c r="F85" s="131"/>
      <c r="G85" s="131"/>
      <c r="H85" s="131"/>
      <c r="I85" s="130">
        <f t="shared" si="13"/>
        <v>0</v>
      </c>
      <c r="J85" s="131">
        <f t="shared" si="14"/>
        <v>1211900</v>
      </c>
      <c r="K85" s="131">
        <f t="shared" si="16"/>
        <v>710400</v>
      </c>
      <c r="L85" s="132">
        <f t="shared" si="15"/>
        <v>58.618697912369008</v>
      </c>
    </row>
    <row r="86" spans="1:12" ht="66" x14ac:dyDescent="0.25">
      <c r="A86" s="155">
        <v>41040200</v>
      </c>
      <c r="B86" s="157" t="s">
        <v>267</v>
      </c>
      <c r="C86" s="136">
        <v>1002500</v>
      </c>
      <c r="D86" s="136">
        <v>501000</v>
      </c>
      <c r="E86" s="137">
        <f t="shared" si="7"/>
        <v>49.975062344139651</v>
      </c>
      <c r="F86" s="138"/>
      <c r="G86" s="138"/>
      <c r="H86" s="138"/>
      <c r="I86" s="137">
        <f t="shared" si="13"/>
        <v>0</v>
      </c>
      <c r="J86" s="131">
        <f t="shared" si="14"/>
        <v>1002500</v>
      </c>
      <c r="K86" s="131">
        <f t="shared" si="16"/>
        <v>501000</v>
      </c>
      <c r="L86" s="139">
        <f t="shared" si="15"/>
        <v>49.975062344139651</v>
      </c>
    </row>
    <row r="87" spans="1:12" ht="92.4" x14ac:dyDescent="0.25">
      <c r="A87" s="155">
        <v>41040500</v>
      </c>
      <c r="B87" s="157" t="s">
        <v>269</v>
      </c>
      <c r="C87" s="136">
        <v>209400</v>
      </c>
      <c r="D87" s="136">
        <v>209400</v>
      </c>
      <c r="E87" s="137">
        <f t="shared" si="7"/>
        <v>100</v>
      </c>
      <c r="F87" s="138"/>
      <c r="G87" s="138"/>
      <c r="H87" s="138"/>
      <c r="I87" s="137"/>
      <c r="J87" s="131">
        <f t="shared" si="14"/>
        <v>209400</v>
      </c>
      <c r="K87" s="131">
        <f t="shared" si="16"/>
        <v>209400</v>
      </c>
      <c r="L87" s="139">
        <f t="shared" si="15"/>
        <v>100</v>
      </c>
    </row>
    <row r="88" spans="1:12" s="13" customFormat="1" ht="26.4" x14ac:dyDescent="0.25">
      <c r="A88" s="152">
        <v>41050000</v>
      </c>
      <c r="B88" s="153" t="s">
        <v>268</v>
      </c>
      <c r="C88" s="129">
        <f>SUM(C89)</f>
        <v>78700</v>
      </c>
      <c r="D88" s="129">
        <f>SUM(D89)</f>
        <v>27900</v>
      </c>
      <c r="E88" s="130">
        <f t="shared" si="7"/>
        <v>35.451080050825922</v>
      </c>
      <c r="F88" s="131">
        <f>SUM(F89:F90)</f>
        <v>50000</v>
      </c>
      <c r="G88" s="131">
        <f>SUM(G89:G90)</f>
        <v>50000</v>
      </c>
      <c r="H88" s="131">
        <f>SUM(H89:H90)</f>
        <v>0</v>
      </c>
      <c r="I88" s="130">
        <f>IF(G88=0,0,H88/G88*100)</f>
        <v>0</v>
      </c>
      <c r="J88" s="131">
        <f>C88+F88</f>
        <v>128700</v>
      </c>
      <c r="K88" s="131">
        <f t="shared" si="16"/>
        <v>27900</v>
      </c>
      <c r="L88" s="132">
        <f t="shared" si="15"/>
        <v>21.678321678321677</v>
      </c>
    </row>
    <row r="89" spans="1:12" ht="52.8" x14ac:dyDescent="0.25">
      <c r="A89" s="155">
        <v>41051200</v>
      </c>
      <c r="B89" s="156" t="s">
        <v>53</v>
      </c>
      <c r="C89" s="136">
        <v>78700</v>
      </c>
      <c r="D89" s="136">
        <v>27900</v>
      </c>
      <c r="E89" s="137">
        <f t="shared" si="7"/>
        <v>35.451080050825922</v>
      </c>
      <c r="F89" s="138"/>
      <c r="G89" s="138"/>
      <c r="H89" s="138"/>
      <c r="I89" s="137">
        <f t="shared" si="13"/>
        <v>0</v>
      </c>
      <c r="J89" s="138">
        <f t="shared" si="14"/>
        <v>78700</v>
      </c>
      <c r="K89" s="138">
        <f t="shared" si="16"/>
        <v>27900</v>
      </c>
      <c r="L89" s="139">
        <f t="shared" si="15"/>
        <v>35.451080050825922</v>
      </c>
    </row>
    <row r="90" spans="1:12" ht="13.2" x14ac:dyDescent="0.25">
      <c r="A90" s="155">
        <v>41053900</v>
      </c>
      <c r="B90" s="156" t="s">
        <v>158</v>
      </c>
      <c r="C90" s="136"/>
      <c r="D90" s="136"/>
      <c r="E90" s="137"/>
      <c r="F90" s="138">
        <v>50000</v>
      </c>
      <c r="G90" s="138">
        <v>50000</v>
      </c>
      <c r="H90" s="138"/>
      <c r="I90" s="137"/>
      <c r="J90" s="138">
        <f t="shared" si="14"/>
        <v>50000</v>
      </c>
      <c r="K90" s="138">
        <f t="shared" si="16"/>
        <v>0</v>
      </c>
      <c r="L90" s="139">
        <f t="shared" si="15"/>
        <v>0</v>
      </c>
    </row>
    <row r="91" spans="1:12" ht="13.2" x14ac:dyDescent="0.25">
      <c r="A91" s="11" t="s">
        <v>159</v>
      </c>
      <c r="B91" s="11"/>
      <c r="C91" s="131">
        <f>C78+C79</f>
        <v>75463900</v>
      </c>
      <c r="D91" s="131">
        <f>D78+D79</f>
        <v>41887405.780000001</v>
      </c>
      <c r="E91" s="130">
        <f t="shared" si="7"/>
        <v>55.506547872558933</v>
      </c>
      <c r="F91" s="131">
        <f>F78+F79</f>
        <v>1783700</v>
      </c>
      <c r="G91" s="131">
        <f>G78+G79</f>
        <v>1828327.06</v>
      </c>
      <c r="H91" s="131">
        <f>H78+H79</f>
        <v>228134.94</v>
      </c>
      <c r="I91" s="130">
        <f t="shared" si="13"/>
        <v>12.477797052350141</v>
      </c>
      <c r="J91" s="131">
        <f>J78+J79</f>
        <v>77247600</v>
      </c>
      <c r="K91" s="131">
        <f>D91+H91</f>
        <v>42115540.719999999</v>
      </c>
      <c r="L91" s="132">
        <f t="shared" si="15"/>
        <v>54.520193145159205</v>
      </c>
    </row>
    <row r="95" spans="1:12" ht="15.6" x14ac:dyDescent="0.3">
      <c r="B95" s="248" t="s">
        <v>406</v>
      </c>
      <c r="C95" s="249"/>
      <c r="D95" s="7"/>
      <c r="E95" s="7"/>
      <c r="H95" s="250" t="s">
        <v>407</v>
      </c>
    </row>
  </sheetData>
  <mergeCells count="21">
    <mergeCell ref="J1:K1"/>
    <mergeCell ref="J2:K2"/>
    <mergeCell ref="D95:E95"/>
    <mergeCell ref="K8:K9"/>
    <mergeCell ref="L8:L9"/>
    <mergeCell ref="J8:J9"/>
    <mergeCell ref="I8:I9"/>
    <mergeCell ref="C7:E7"/>
    <mergeCell ref="F7:I7"/>
    <mergeCell ref="H8:H9"/>
    <mergeCell ref="G8:G9"/>
    <mergeCell ref="A91:B91"/>
    <mergeCell ref="A4:L4"/>
    <mergeCell ref="A5:L5"/>
    <mergeCell ref="J7:L7"/>
    <mergeCell ref="C8:C9"/>
    <mergeCell ref="D8:D9"/>
    <mergeCell ref="E8:E9"/>
    <mergeCell ref="F8:F9"/>
    <mergeCell ref="A7:A9"/>
    <mergeCell ref="B7:B9"/>
  </mergeCells>
  <phoneticPr fontId="0" type="noConversion"/>
  <conditionalFormatting sqref="C13:C16 C18:C24 C27:C34">
    <cfRule type="expression" dxfId="14" priority="1" stopIfTrue="1">
      <formula>XFC13=1</formula>
    </cfRule>
  </conditionalFormatting>
  <conditionalFormatting sqref="D13:D16 D18:D20 D22:D24 D27:D34">
    <cfRule type="expression" dxfId="13" priority="2" stopIfTrue="1">
      <formula>XFB13=1</formula>
    </cfRule>
  </conditionalFormatting>
  <conditionalFormatting sqref="B47">
    <cfRule type="expression" dxfId="12" priority="3" stopIfTrue="1">
      <formula>XFD47=1</formula>
    </cfRule>
  </conditionalFormatting>
  <pageMargins left="0.19685039370078741" right="0.23622047244094491" top="0.78740157480314965" bottom="0.23622047244094491" header="0" footer="0"/>
  <pageSetup paperSize="9" scale="75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M54"/>
  <sheetViews>
    <sheetView showZeros="0" zoomScale="85" zoomScaleNormal="85" workbookViewId="0">
      <pane xSplit="2" ySplit="9" topLeftCell="C13" activePane="bottomRight" state="frozen"/>
      <selection activeCell="F9" sqref="F9"/>
      <selection pane="topRight" activeCell="F9" sqref="F9"/>
      <selection pane="bottomLeft" activeCell="F9" sqref="F9"/>
      <selection pane="bottomRight" activeCell="J2" sqref="J2:K2"/>
    </sheetView>
  </sheetViews>
  <sheetFormatPr defaultColWidth="11.5546875" defaultRowHeight="12.6" x14ac:dyDescent="0.25"/>
  <cols>
    <col min="1" max="1" width="9.88671875" style="92" customWidth="1"/>
    <col min="2" max="2" width="48.6640625" style="19" customWidth="1"/>
    <col min="3" max="3" width="17.6640625" style="15" customWidth="1"/>
    <col min="4" max="4" width="17.109375" style="15" customWidth="1"/>
    <col min="5" max="5" width="8.6640625" style="15" customWidth="1"/>
    <col min="6" max="7" width="17.109375" style="15" customWidth="1"/>
    <col min="8" max="8" width="15.109375" style="15" customWidth="1"/>
    <col min="9" max="9" width="12.88671875" style="15" customWidth="1"/>
    <col min="10" max="10" width="17" style="15" customWidth="1"/>
    <col min="11" max="11" width="17.33203125" style="15" customWidth="1"/>
    <col min="12" max="12" width="9.5546875" style="15" customWidth="1"/>
    <col min="13" max="16384" width="11.5546875" style="15"/>
  </cols>
  <sheetData>
    <row r="1" spans="1:13" ht="33.6" customHeight="1" x14ac:dyDescent="0.25">
      <c r="J1" s="5" t="s">
        <v>367</v>
      </c>
      <c r="K1" s="5"/>
    </row>
    <row r="2" spans="1:13" ht="15.6" x14ac:dyDescent="0.3">
      <c r="J2" s="3" t="s">
        <v>409</v>
      </c>
      <c r="K2" s="3"/>
    </row>
    <row r="4" spans="1:13" ht="15.6" x14ac:dyDescent="0.3">
      <c r="A4" s="1" t="s">
        <v>321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15.6" x14ac:dyDescent="0.3">
      <c r="A5" s="1" t="s">
        <v>370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3.2" x14ac:dyDescent="0.25">
      <c r="A6" s="16"/>
      <c r="B6" s="17"/>
      <c r="C6" s="14"/>
      <c r="D6" s="14"/>
      <c r="E6" s="14"/>
      <c r="F6" s="14"/>
      <c r="G6" s="18"/>
      <c r="H6" s="18"/>
      <c r="I6" s="14"/>
      <c r="J6" s="14"/>
      <c r="K6" s="14"/>
      <c r="L6" s="14" t="s">
        <v>5</v>
      </c>
    </row>
    <row r="7" spans="1:13" ht="12.6" customHeight="1" x14ac:dyDescent="0.25">
      <c r="A7" s="266" t="s">
        <v>140</v>
      </c>
      <c r="B7" s="267" t="s">
        <v>141</v>
      </c>
      <c r="C7" s="268" t="s">
        <v>162</v>
      </c>
      <c r="D7" s="268"/>
      <c r="E7" s="268"/>
      <c r="F7" s="268" t="s">
        <v>142</v>
      </c>
      <c r="G7" s="268"/>
      <c r="H7" s="268"/>
      <c r="I7" s="268"/>
      <c r="J7" s="268" t="s">
        <v>164</v>
      </c>
      <c r="K7" s="268"/>
      <c r="L7" s="268"/>
    </row>
    <row r="8" spans="1:13" ht="12.6" customHeight="1" x14ac:dyDescent="0.25">
      <c r="A8" s="266"/>
      <c r="B8" s="267"/>
      <c r="C8" s="2" t="s">
        <v>270</v>
      </c>
      <c r="D8" s="2" t="s">
        <v>165</v>
      </c>
      <c r="E8" s="2" t="s">
        <v>143</v>
      </c>
      <c r="F8" s="2" t="s">
        <v>322</v>
      </c>
      <c r="G8" s="2" t="s">
        <v>271</v>
      </c>
      <c r="H8" s="2" t="s">
        <v>165</v>
      </c>
      <c r="I8" s="6" t="s">
        <v>144</v>
      </c>
      <c r="J8" s="2" t="s">
        <v>272</v>
      </c>
      <c r="K8" s="2" t="s">
        <v>165</v>
      </c>
      <c r="L8" s="2" t="s">
        <v>167</v>
      </c>
    </row>
    <row r="9" spans="1:13" ht="79.2" customHeight="1" x14ac:dyDescent="0.25">
      <c r="A9" s="266"/>
      <c r="B9" s="267"/>
      <c r="C9" s="2"/>
      <c r="D9" s="2"/>
      <c r="E9" s="2"/>
      <c r="F9" s="2"/>
      <c r="G9" s="2"/>
      <c r="H9" s="2"/>
      <c r="I9" s="6"/>
      <c r="J9" s="2"/>
      <c r="K9" s="2"/>
      <c r="L9" s="2"/>
    </row>
    <row r="10" spans="1:13" s="20" customFormat="1" ht="15.6" x14ac:dyDescent="0.25">
      <c r="A10" s="158" t="s">
        <v>145</v>
      </c>
      <c r="B10" s="159" t="s">
        <v>342</v>
      </c>
      <c r="C10" s="160">
        <f>C11</f>
        <v>76581646.00999999</v>
      </c>
      <c r="D10" s="160">
        <f>D11</f>
        <v>39222524.460000001</v>
      </c>
      <c r="E10" s="161">
        <f>IF(C10=0,0,D10/C10*100)</f>
        <v>51.216611947565539</v>
      </c>
      <c r="F10" s="160">
        <f>F11</f>
        <v>9980862.5099999998</v>
      </c>
      <c r="G10" s="160">
        <f>G11</f>
        <v>10090901.869999999</v>
      </c>
      <c r="H10" s="160">
        <f>H11</f>
        <v>856840.04</v>
      </c>
      <c r="I10" s="161">
        <f>IF(G10=0,0,H10/G10*100)</f>
        <v>8.4912136797937166</v>
      </c>
      <c r="J10" s="160">
        <f>J11</f>
        <v>86672547.879999995</v>
      </c>
      <c r="K10" s="160">
        <f>K11</f>
        <v>39856913.70000001</v>
      </c>
      <c r="L10" s="162">
        <f>IF(J10=0,0,K10/J10*100)</f>
        <v>45.985625985269017</v>
      </c>
      <c r="M10" s="111"/>
    </row>
    <row r="11" spans="1:13" s="20" customFormat="1" ht="26.4" x14ac:dyDescent="0.25">
      <c r="A11" s="158" t="s">
        <v>146</v>
      </c>
      <c r="B11" s="159" t="s">
        <v>273</v>
      </c>
      <c r="C11" s="160">
        <f>SUM(C12:C43)</f>
        <v>76581646.00999999</v>
      </c>
      <c r="D11" s="160">
        <f>SUM(D12:D43)</f>
        <v>39222524.460000001</v>
      </c>
      <c r="E11" s="161">
        <f>IF(C11=0,0,D11/C11*100)</f>
        <v>51.216611947565539</v>
      </c>
      <c r="F11" s="160">
        <f>SUM(F12:F43)</f>
        <v>9980862.5099999998</v>
      </c>
      <c r="G11" s="160">
        <f>SUM(G12:G43)</f>
        <v>10090901.869999999</v>
      </c>
      <c r="H11" s="160">
        <f>SUM(H12:H43)</f>
        <v>856840.04</v>
      </c>
      <c r="I11" s="161">
        <f>IF(G11=0,0,H11/G11*100)</f>
        <v>8.4912136797937166</v>
      </c>
      <c r="J11" s="160">
        <f>SUM(J12:J43)</f>
        <v>86672547.879999995</v>
      </c>
      <c r="K11" s="160">
        <f>SUM(K12:K43)</f>
        <v>39856913.70000001</v>
      </c>
      <c r="L11" s="162">
        <f>IF(J11=0,0,K11/J11*100)</f>
        <v>45.985625985269017</v>
      </c>
      <c r="M11" s="111"/>
    </row>
    <row r="12" spans="1:13" ht="52.8" x14ac:dyDescent="0.25">
      <c r="A12" s="163" t="s">
        <v>147</v>
      </c>
      <c r="B12" s="164" t="s">
        <v>46</v>
      </c>
      <c r="C12" s="165">
        <v>6685800</v>
      </c>
      <c r="D12" s="166">
        <v>3582087.3</v>
      </c>
      <c r="E12" s="166">
        <f>IF(C12=0,0,D12/C12*100)</f>
        <v>53.577541954590323</v>
      </c>
      <c r="F12" s="137">
        <v>395000</v>
      </c>
      <c r="G12" s="166">
        <v>405000</v>
      </c>
      <c r="H12" s="166">
        <v>201400</v>
      </c>
      <c r="I12" s="166">
        <f>IF(G12=0,0,H12/G12*100)</f>
        <v>49.728395061728399</v>
      </c>
      <c r="J12" s="167">
        <f t="shared" ref="J12:K38" si="0">C12+G12</f>
        <v>7090800</v>
      </c>
      <c r="K12" s="167">
        <f>D12+H12</f>
        <v>3783487.3</v>
      </c>
      <c r="L12" s="167">
        <f>IF(J12=0,0,K12/J12*100)</f>
        <v>53.357693067072823</v>
      </c>
      <c r="M12" s="110"/>
    </row>
    <row r="13" spans="1:13" ht="15.6" x14ac:dyDescent="0.25">
      <c r="A13" s="163" t="s">
        <v>274</v>
      </c>
      <c r="B13" s="164" t="s">
        <v>275</v>
      </c>
      <c r="C13" s="165">
        <v>10775646.01</v>
      </c>
      <c r="D13" s="166">
        <v>5137976.9800000004</v>
      </c>
      <c r="E13" s="166">
        <f t="shared" ref="E13:E49" si="1">IF(C13=0,0,D13/C13*100)</f>
        <v>47.681382399086445</v>
      </c>
      <c r="F13" s="137">
        <v>1017000</v>
      </c>
      <c r="G13" s="166">
        <v>1072412.3</v>
      </c>
      <c r="H13" s="168">
        <v>50798.78</v>
      </c>
      <c r="I13" s="166">
        <f t="shared" ref="I13:I49" si="2">IF(G13=0,0,H13/G13*100)</f>
        <v>4.7368703249673656</v>
      </c>
      <c r="J13" s="167">
        <f t="shared" si="0"/>
        <v>11848058.310000001</v>
      </c>
      <c r="K13" s="167">
        <f>D13+H13</f>
        <v>5188775.7600000007</v>
      </c>
      <c r="L13" s="167">
        <f t="shared" ref="L13:L49" si="3">IF(J13=0,0,K13/J13*100)</f>
        <v>43.794313162862892</v>
      </c>
      <c r="M13" s="110"/>
    </row>
    <row r="14" spans="1:13" s="20" customFormat="1" ht="26.4" x14ac:dyDescent="0.25">
      <c r="A14" s="163" t="s">
        <v>276</v>
      </c>
      <c r="B14" s="164" t="s">
        <v>216</v>
      </c>
      <c r="C14" s="165">
        <v>10487500</v>
      </c>
      <c r="D14" s="166">
        <v>4847027.68</v>
      </c>
      <c r="E14" s="166">
        <f t="shared" si="1"/>
        <v>46.217188843861742</v>
      </c>
      <c r="F14" s="137">
        <v>71700</v>
      </c>
      <c r="G14" s="167">
        <v>71700</v>
      </c>
      <c r="H14" s="167"/>
      <c r="I14" s="166">
        <f t="shared" si="2"/>
        <v>0</v>
      </c>
      <c r="J14" s="167">
        <f t="shared" si="0"/>
        <v>10559200</v>
      </c>
      <c r="K14" s="167">
        <f t="shared" si="0"/>
        <v>4847027.68</v>
      </c>
      <c r="L14" s="167">
        <f t="shared" si="3"/>
        <v>45.903360860671263</v>
      </c>
      <c r="M14" s="110"/>
    </row>
    <row r="15" spans="1:13" ht="26.4" x14ac:dyDescent="0.25">
      <c r="A15" s="163" t="s">
        <v>277</v>
      </c>
      <c r="B15" s="164" t="s">
        <v>216</v>
      </c>
      <c r="C15" s="165">
        <v>39291700</v>
      </c>
      <c r="D15" s="166">
        <v>22405651.280000001</v>
      </c>
      <c r="E15" s="166">
        <f t="shared" si="1"/>
        <v>57.023878529053221</v>
      </c>
      <c r="F15" s="137"/>
      <c r="G15" s="166"/>
      <c r="H15" s="168"/>
      <c r="I15" s="166">
        <f t="shared" si="2"/>
        <v>0</v>
      </c>
      <c r="J15" s="167">
        <f t="shared" si="0"/>
        <v>39291700</v>
      </c>
      <c r="K15" s="167">
        <f t="shared" si="0"/>
        <v>22405651.280000001</v>
      </c>
      <c r="L15" s="167">
        <f t="shared" si="3"/>
        <v>57.023878529053221</v>
      </c>
      <c r="M15" s="110"/>
    </row>
    <row r="16" spans="1:13" ht="26.4" x14ac:dyDescent="0.25">
      <c r="A16" s="163" t="s">
        <v>278</v>
      </c>
      <c r="B16" s="164" t="s">
        <v>216</v>
      </c>
      <c r="C16" s="165">
        <v>980000</v>
      </c>
      <c r="D16" s="167">
        <v>68495</v>
      </c>
      <c r="E16" s="166">
        <f t="shared" si="1"/>
        <v>6.9892857142857148</v>
      </c>
      <c r="F16" s="137">
        <v>200000</v>
      </c>
      <c r="G16" s="166">
        <v>200000</v>
      </c>
      <c r="H16" s="168"/>
      <c r="I16" s="166">
        <f t="shared" si="2"/>
        <v>0</v>
      </c>
      <c r="J16" s="167">
        <f t="shared" si="0"/>
        <v>1180000</v>
      </c>
      <c r="K16" s="167">
        <f t="shared" si="0"/>
        <v>68495</v>
      </c>
      <c r="L16" s="167">
        <f t="shared" si="3"/>
        <v>5.8046610169491526</v>
      </c>
      <c r="M16" s="110"/>
    </row>
    <row r="17" spans="1:13" ht="15.6" x14ac:dyDescent="0.25">
      <c r="A17" s="163" t="s">
        <v>279</v>
      </c>
      <c r="B17" s="164" t="s">
        <v>280</v>
      </c>
      <c r="C17" s="165">
        <v>1495300</v>
      </c>
      <c r="D17" s="167">
        <v>737994.05</v>
      </c>
      <c r="E17" s="166">
        <f t="shared" si="1"/>
        <v>49.354246639470347</v>
      </c>
      <c r="F17" s="137">
        <v>540000</v>
      </c>
      <c r="G17" s="166">
        <v>540000</v>
      </c>
      <c r="H17" s="168">
        <v>180339.87</v>
      </c>
      <c r="I17" s="166">
        <f t="shared" si="2"/>
        <v>33.396272222222223</v>
      </c>
      <c r="J17" s="167">
        <f t="shared" si="0"/>
        <v>2035300</v>
      </c>
      <c r="K17" s="167">
        <f t="shared" si="0"/>
        <v>918333.92</v>
      </c>
      <c r="L17" s="167">
        <f t="shared" si="3"/>
        <v>45.120322311207197</v>
      </c>
      <c r="M17" s="110"/>
    </row>
    <row r="18" spans="1:13" ht="15.6" x14ac:dyDescent="0.25">
      <c r="A18" s="163" t="s">
        <v>281</v>
      </c>
      <c r="B18" s="164" t="s">
        <v>48</v>
      </c>
      <c r="C18" s="165">
        <v>9100</v>
      </c>
      <c r="D18" s="166">
        <v>1810</v>
      </c>
      <c r="E18" s="166">
        <f t="shared" si="1"/>
        <v>19.890109890109891</v>
      </c>
      <c r="F18" s="137"/>
      <c r="G18" s="167"/>
      <c r="H18" s="167"/>
      <c r="I18" s="166">
        <f t="shared" si="2"/>
        <v>0</v>
      </c>
      <c r="J18" s="167">
        <f t="shared" si="0"/>
        <v>9100</v>
      </c>
      <c r="K18" s="167">
        <f t="shared" si="0"/>
        <v>1810</v>
      </c>
      <c r="L18" s="167">
        <f t="shared" si="3"/>
        <v>19.890109890109891</v>
      </c>
      <c r="M18" s="110"/>
    </row>
    <row r="19" spans="1:13" ht="39.6" x14ac:dyDescent="0.25">
      <c r="A19" s="163" t="s">
        <v>282</v>
      </c>
      <c r="B19" s="164" t="s">
        <v>0</v>
      </c>
      <c r="C19" s="165">
        <v>59300</v>
      </c>
      <c r="D19" s="166"/>
      <c r="E19" s="166">
        <f t="shared" si="1"/>
        <v>0</v>
      </c>
      <c r="F19" s="137">
        <v>19400</v>
      </c>
      <c r="G19" s="167">
        <v>19400</v>
      </c>
      <c r="H19" s="167"/>
      <c r="I19" s="166">
        <f t="shared" si="2"/>
        <v>0</v>
      </c>
      <c r="J19" s="167">
        <f t="shared" si="0"/>
        <v>78700</v>
      </c>
      <c r="K19" s="167">
        <f t="shared" si="0"/>
        <v>0</v>
      </c>
      <c r="L19" s="167">
        <f t="shared" si="3"/>
        <v>0</v>
      </c>
      <c r="M19" s="110"/>
    </row>
    <row r="20" spans="1:13" ht="52.8" x14ac:dyDescent="0.25">
      <c r="A20" s="163" t="s">
        <v>283</v>
      </c>
      <c r="B20" s="164" t="s">
        <v>284</v>
      </c>
      <c r="C20" s="165"/>
      <c r="D20" s="166"/>
      <c r="E20" s="166">
        <f t="shared" si="1"/>
        <v>0</v>
      </c>
      <c r="F20" s="137">
        <v>26701.39</v>
      </c>
      <c r="G20" s="167">
        <v>26701.39</v>
      </c>
      <c r="H20" s="167"/>
      <c r="I20" s="166">
        <f t="shared" si="2"/>
        <v>0</v>
      </c>
      <c r="J20" s="167">
        <f t="shared" si="0"/>
        <v>26701.39</v>
      </c>
      <c r="K20" s="167">
        <f t="shared" si="0"/>
        <v>0</v>
      </c>
      <c r="L20" s="167">
        <f t="shared" si="3"/>
        <v>0</v>
      </c>
      <c r="M20" s="110"/>
    </row>
    <row r="21" spans="1:13" ht="39.6" x14ac:dyDescent="0.25">
      <c r="A21" s="163" t="s">
        <v>285</v>
      </c>
      <c r="B21" s="164" t="s">
        <v>286</v>
      </c>
      <c r="C21" s="165">
        <v>566500</v>
      </c>
      <c r="D21" s="166">
        <v>238060.64</v>
      </c>
      <c r="E21" s="166">
        <f t="shared" si="1"/>
        <v>42.023060900264788</v>
      </c>
      <c r="F21" s="137"/>
      <c r="G21" s="167"/>
      <c r="H21" s="167"/>
      <c r="I21" s="166">
        <f t="shared" si="2"/>
        <v>0</v>
      </c>
      <c r="J21" s="167">
        <f t="shared" si="0"/>
        <v>566500</v>
      </c>
      <c r="K21" s="167">
        <f t="shared" si="0"/>
        <v>238060.64</v>
      </c>
      <c r="L21" s="167">
        <f t="shared" si="3"/>
        <v>42.023060900264788</v>
      </c>
      <c r="M21" s="110"/>
    </row>
    <row r="22" spans="1:13" s="20" customFormat="1" ht="15.6" x14ac:dyDescent="0.25">
      <c r="A22" s="163" t="s">
        <v>287</v>
      </c>
      <c r="B22" s="164" t="s">
        <v>1</v>
      </c>
      <c r="C22" s="165">
        <v>100000</v>
      </c>
      <c r="D22" s="166">
        <v>46732.959999999999</v>
      </c>
      <c r="E22" s="166">
        <f t="shared" si="1"/>
        <v>46.732959999999999</v>
      </c>
      <c r="F22" s="137"/>
      <c r="G22" s="167"/>
      <c r="H22" s="167"/>
      <c r="I22" s="166">
        <f t="shared" si="2"/>
        <v>0</v>
      </c>
      <c r="J22" s="167">
        <f t="shared" si="0"/>
        <v>100000</v>
      </c>
      <c r="K22" s="167">
        <f t="shared" si="0"/>
        <v>46732.959999999999</v>
      </c>
      <c r="L22" s="167">
        <f t="shared" si="3"/>
        <v>46.732959999999999</v>
      </c>
      <c r="M22" s="110"/>
    </row>
    <row r="23" spans="1:13" ht="39.6" x14ac:dyDescent="0.25">
      <c r="A23" s="163" t="s">
        <v>288</v>
      </c>
      <c r="B23" s="164" t="s">
        <v>289</v>
      </c>
      <c r="C23" s="165"/>
      <c r="D23" s="166"/>
      <c r="E23" s="166">
        <f t="shared" si="1"/>
        <v>0</v>
      </c>
      <c r="F23" s="137">
        <v>521160.93</v>
      </c>
      <c r="G23" s="166">
        <v>521160.93</v>
      </c>
      <c r="H23" s="168"/>
      <c r="I23" s="166">
        <f t="shared" si="2"/>
        <v>0</v>
      </c>
      <c r="J23" s="167">
        <f t="shared" si="0"/>
        <v>521160.93</v>
      </c>
      <c r="K23" s="167">
        <f t="shared" si="0"/>
        <v>0</v>
      </c>
      <c r="L23" s="167">
        <f t="shared" si="3"/>
        <v>0</v>
      </c>
      <c r="M23" s="110"/>
    </row>
    <row r="24" spans="1:13" ht="66" x14ac:dyDescent="0.25">
      <c r="A24" s="163" t="s">
        <v>290</v>
      </c>
      <c r="B24" s="164" t="s">
        <v>291</v>
      </c>
      <c r="C24" s="165">
        <v>20000</v>
      </c>
      <c r="D24" s="166">
        <v>6545.7</v>
      </c>
      <c r="E24" s="166">
        <f t="shared" si="1"/>
        <v>32.728499999999997</v>
      </c>
      <c r="F24" s="137"/>
      <c r="G24" s="166"/>
      <c r="H24" s="166"/>
      <c r="I24" s="166">
        <f t="shared" si="2"/>
        <v>0</v>
      </c>
      <c r="J24" s="167">
        <f t="shared" si="0"/>
        <v>20000</v>
      </c>
      <c r="K24" s="167">
        <f t="shared" si="0"/>
        <v>6545.7</v>
      </c>
      <c r="L24" s="167">
        <f t="shared" si="3"/>
        <v>32.728499999999997</v>
      </c>
      <c r="M24" s="110"/>
    </row>
    <row r="25" spans="1:13" ht="15.6" x14ac:dyDescent="0.25">
      <c r="A25" s="261" t="s">
        <v>292</v>
      </c>
      <c r="B25" s="262" t="s">
        <v>293</v>
      </c>
      <c r="C25" s="263">
        <v>46000</v>
      </c>
      <c r="D25" s="264">
        <v>44626.05</v>
      </c>
      <c r="E25" s="264">
        <f t="shared" si="1"/>
        <v>97.013152173913056</v>
      </c>
      <c r="F25" s="182"/>
      <c r="G25" s="264">
        <v>44627.06</v>
      </c>
      <c r="H25" s="264">
        <v>10384.39</v>
      </c>
      <c r="I25" s="264">
        <f t="shared" si="2"/>
        <v>23.269267569945232</v>
      </c>
      <c r="J25" s="167">
        <f t="shared" si="0"/>
        <v>90627.06</v>
      </c>
      <c r="K25" s="167">
        <f t="shared" si="0"/>
        <v>55010.44</v>
      </c>
      <c r="L25" s="167">
        <f t="shared" si="3"/>
        <v>60.699795403271381</v>
      </c>
      <c r="M25" s="112"/>
    </row>
    <row r="26" spans="1:13" ht="39.6" x14ac:dyDescent="0.25">
      <c r="A26" s="163" t="s">
        <v>323</v>
      </c>
      <c r="B26" s="164" t="s">
        <v>324</v>
      </c>
      <c r="C26" s="165">
        <v>839000</v>
      </c>
      <c r="D26" s="166">
        <v>222450.8</v>
      </c>
      <c r="E26" s="166">
        <f t="shared" si="1"/>
        <v>26.513802145411201</v>
      </c>
      <c r="F26" s="137"/>
      <c r="G26" s="166"/>
      <c r="H26" s="166"/>
      <c r="I26" s="166"/>
      <c r="J26" s="167">
        <f t="shared" si="0"/>
        <v>839000</v>
      </c>
      <c r="K26" s="167"/>
      <c r="L26" s="167"/>
      <c r="M26" s="110"/>
    </row>
    <row r="27" spans="1:13" ht="26.4" x14ac:dyDescent="0.25">
      <c r="A27" s="163" t="s">
        <v>294</v>
      </c>
      <c r="B27" s="164" t="s">
        <v>49</v>
      </c>
      <c r="C27" s="165">
        <v>1226900</v>
      </c>
      <c r="D27" s="166">
        <v>233581.5</v>
      </c>
      <c r="E27" s="166">
        <f t="shared" si="1"/>
        <v>19.0383486836743</v>
      </c>
      <c r="F27" s="137"/>
      <c r="G27" s="166"/>
      <c r="H27" s="166"/>
      <c r="I27" s="166">
        <f t="shared" si="2"/>
        <v>0</v>
      </c>
      <c r="J27" s="167">
        <f t="shared" si="0"/>
        <v>1226900</v>
      </c>
      <c r="K27" s="167">
        <f t="shared" si="0"/>
        <v>233581.5</v>
      </c>
      <c r="L27" s="167">
        <f t="shared" si="3"/>
        <v>19.0383486836743</v>
      </c>
      <c r="M27" s="110"/>
    </row>
    <row r="28" spans="1:13" ht="26.4" x14ac:dyDescent="0.25">
      <c r="A28" s="163" t="s">
        <v>295</v>
      </c>
      <c r="B28" s="164" t="s">
        <v>50</v>
      </c>
      <c r="C28" s="165">
        <v>514900</v>
      </c>
      <c r="D28" s="166">
        <v>382442</v>
      </c>
      <c r="E28" s="166">
        <f t="shared" si="1"/>
        <v>74.275004855311707</v>
      </c>
      <c r="F28" s="137"/>
      <c r="G28" s="167"/>
      <c r="H28" s="168"/>
      <c r="I28" s="166">
        <f t="shared" si="2"/>
        <v>0</v>
      </c>
      <c r="J28" s="167">
        <f t="shared" si="0"/>
        <v>514900</v>
      </c>
      <c r="K28" s="167">
        <f t="shared" si="0"/>
        <v>382442</v>
      </c>
      <c r="L28" s="167">
        <f t="shared" si="3"/>
        <v>74.275004855311707</v>
      </c>
      <c r="M28" s="110"/>
    </row>
    <row r="29" spans="1:13" ht="26.4" x14ac:dyDescent="0.25">
      <c r="A29" s="163" t="s">
        <v>296</v>
      </c>
      <c r="B29" s="164" t="s">
        <v>136</v>
      </c>
      <c r="C29" s="165">
        <v>1100800</v>
      </c>
      <c r="D29" s="166">
        <v>411896.42</v>
      </c>
      <c r="E29" s="166">
        <f t="shared" si="1"/>
        <v>37.417916061046505</v>
      </c>
      <c r="F29" s="137"/>
      <c r="G29" s="166"/>
      <c r="H29" s="168"/>
      <c r="I29" s="166">
        <f t="shared" si="2"/>
        <v>0</v>
      </c>
      <c r="J29" s="167">
        <f t="shared" si="0"/>
        <v>1100800</v>
      </c>
      <c r="K29" s="167">
        <f t="shared" si="0"/>
        <v>411896.42</v>
      </c>
      <c r="L29" s="167">
        <f t="shared" si="3"/>
        <v>37.417916061046505</v>
      </c>
      <c r="M29" s="110"/>
    </row>
    <row r="30" spans="1:13" ht="15.6" x14ac:dyDescent="0.25">
      <c r="A30" s="163" t="s">
        <v>325</v>
      </c>
      <c r="B30" s="164" t="s">
        <v>51</v>
      </c>
      <c r="C30" s="165">
        <v>14000</v>
      </c>
      <c r="D30" s="166"/>
      <c r="E30" s="166">
        <f t="shared" si="1"/>
        <v>0</v>
      </c>
      <c r="F30" s="169"/>
      <c r="G30" s="166"/>
      <c r="H30" s="168"/>
      <c r="I30" s="166">
        <f t="shared" si="2"/>
        <v>0</v>
      </c>
      <c r="J30" s="167">
        <f t="shared" si="0"/>
        <v>14000</v>
      </c>
      <c r="K30" s="167">
        <f t="shared" si="0"/>
        <v>0</v>
      </c>
      <c r="L30" s="167">
        <f t="shared" si="3"/>
        <v>0</v>
      </c>
      <c r="M30" s="110"/>
    </row>
    <row r="31" spans="1:13" s="20" customFormat="1" ht="15.6" x14ac:dyDescent="0.25">
      <c r="A31" s="163" t="s">
        <v>297</v>
      </c>
      <c r="B31" s="164" t="s">
        <v>298</v>
      </c>
      <c r="C31" s="165">
        <v>1599200</v>
      </c>
      <c r="D31" s="166">
        <v>710146.1</v>
      </c>
      <c r="E31" s="166">
        <f t="shared" si="1"/>
        <v>44.406334417208605</v>
      </c>
      <c r="F31" s="137">
        <v>205789</v>
      </c>
      <c r="G31" s="166">
        <v>205789</v>
      </c>
      <c r="H31" s="168"/>
      <c r="I31" s="166">
        <f t="shared" si="2"/>
        <v>0</v>
      </c>
      <c r="J31" s="167">
        <f t="shared" si="0"/>
        <v>1804989</v>
      </c>
      <c r="K31" s="167">
        <f t="shared" si="0"/>
        <v>710146.1</v>
      </c>
      <c r="L31" s="167">
        <f t="shared" si="3"/>
        <v>39.343514004794486</v>
      </c>
      <c r="M31" s="110"/>
    </row>
    <row r="32" spans="1:13" ht="15.6" x14ac:dyDescent="0.25">
      <c r="A32" s="163" t="s">
        <v>299</v>
      </c>
      <c r="B32" s="164" t="s">
        <v>300</v>
      </c>
      <c r="C32" s="165">
        <v>37600</v>
      </c>
      <c r="D32" s="166"/>
      <c r="E32" s="166">
        <f t="shared" si="1"/>
        <v>0</v>
      </c>
      <c r="F32" s="137">
        <v>184974.49</v>
      </c>
      <c r="G32" s="166">
        <v>184974.49</v>
      </c>
      <c r="H32" s="168"/>
      <c r="I32" s="166">
        <f t="shared" si="2"/>
        <v>0</v>
      </c>
      <c r="J32" s="167">
        <f t="shared" si="0"/>
        <v>222574.49</v>
      </c>
      <c r="K32" s="167">
        <f t="shared" si="0"/>
        <v>0</v>
      </c>
      <c r="L32" s="167">
        <f t="shared" si="3"/>
        <v>0</v>
      </c>
      <c r="M32" s="110"/>
    </row>
    <row r="33" spans="1:13" ht="15.6" x14ac:dyDescent="0.25">
      <c r="A33" s="163" t="s">
        <v>326</v>
      </c>
      <c r="B33" s="164" t="s">
        <v>45</v>
      </c>
      <c r="C33" s="165"/>
      <c r="D33" s="166"/>
      <c r="E33" s="166"/>
      <c r="F33" s="137">
        <v>500000</v>
      </c>
      <c r="G33" s="166">
        <v>500000</v>
      </c>
      <c r="H33" s="168"/>
      <c r="I33" s="166"/>
      <c r="J33" s="167">
        <f t="shared" si="0"/>
        <v>500000</v>
      </c>
      <c r="K33" s="167">
        <f t="shared" si="0"/>
        <v>0</v>
      </c>
      <c r="L33" s="167">
        <f t="shared" si="3"/>
        <v>0</v>
      </c>
      <c r="M33" s="110"/>
    </row>
    <row r="34" spans="1:13" ht="26.4" x14ac:dyDescent="0.25">
      <c r="A34" s="163" t="s">
        <v>301</v>
      </c>
      <c r="B34" s="164" t="s">
        <v>302</v>
      </c>
      <c r="C34" s="165"/>
      <c r="D34" s="166"/>
      <c r="E34" s="166">
        <f t="shared" si="1"/>
        <v>0</v>
      </c>
      <c r="F34" s="137">
        <v>573000</v>
      </c>
      <c r="G34" s="166">
        <v>573000</v>
      </c>
      <c r="H34" s="168"/>
      <c r="I34" s="166">
        <f t="shared" si="2"/>
        <v>0</v>
      </c>
      <c r="J34" s="167">
        <f t="shared" si="0"/>
        <v>573000</v>
      </c>
      <c r="K34" s="167">
        <f t="shared" si="0"/>
        <v>0</v>
      </c>
      <c r="L34" s="167">
        <f t="shared" si="3"/>
        <v>0</v>
      </c>
      <c r="M34" s="110"/>
    </row>
    <row r="35" spans="1:13" ht="26.4" x14ac:dyDescent="0.25">
      <c r="A35" s="163" t="s">
        <v>303</v>
      </c>
      <c r="B35" s="164" t="s">
        <v>304</v>
      </c>
      <c r="C35" s="165">
        <v>50000</v>
      </c>
      <c r="D35" s="166"/>
      <c r="E35" s="166">
        <f t="shared" si="1"/>
        <v>0</v>
      </c>
      <c r="F35" s="137"/>
      <c r="G35" s="166"/>
      <c r="H35" s="168"/>
      <c r="I35" s="166">
        <f t="shared" si="2"/>
        <v>0</v>
      </c>
      <c r="J35" s="167">
        <f t="shared" si="0"/>
        <v>50000</v>
      </c>
      <c r="K35" s="167">
        <f t="shared" si="0"/>
        <v>0</v>
      </c>
      <c r="L35" s="167">
        <f t="shared" si="3"/>
        <v>0</v>
      </c>
      <c r="M35" s="110"/>
    </row>
    <row r="36" spans="1:13" ht="39.6" x14ac:dyDescent="0.25">
      <c r="A36" s="163" t="s">
        <v>305</v>
      </c>
      <c r="B36" s="164" t="s">
        <v>306</v>
      </c>
      <c r="C36" s="165"/>
      <c r="D36" s="166"/>
      <c r="E36" s="166">
        <f t="shared" si="1"/>
        <v>0</v>
      </c>
      <c r="F36" s="137">
        <v>3202781.19</v>
      </c>
      <c r="G36" s="166">
        <v>3202781.19</v>
      </c>
      <c r="H36" s="168"/>
      <c r="I36" s="166">
        <f t="shared" si="2"/>
        <v>0</v>
      </c>
      <c r="J36" s="167">
        <f t="shared" si="0"/>
        <v>3202781.19</v>
      </c>
      <c r="K36" s="167">
        <f t="shared" si="0"/>
        <v>0</v>
      </c>
      <c r="L36" s="167">
        <f t="shared" si="3"/>
        <v>0</v>
      </c>
      <c r="M36" s="110"/>
    </row>
    <row r="37" spans="1:13" ht="15.6" x14ac:dyDescent="0.25">
      <c r="A37" s="163" t="s">
        <v>307</v>
      </c>
      <c r="B37" s="164" t="s">
        <v>308</v>
      </c>
      <c r="C37" s="165">
        <v>147400</v>
      </c>
      <c r="D37" s="166">
        <v>45000</v>
      </c>
      <c r="E37" s="166">
        <f t="shared" si="1"/>
        <v>30.529172320217096</v>
      </c>
      <c r="F37" s="137">
        <v>1874895.49</v>
      </c>
      <c r="G37" s="167">
        <v>1874895.49</v>
      </c>
      <c r="H37" s="167">
        <v>413917</v>
      </c>
      <c r="I37" s="166">
        <f t="shared" si="2"/>
        <v>22.076803864945028</v>
      </c>
      <c r="J37" s="167">
        <f t="shared" si="0"/>
        <v>2022295.49</v>
      </c>
      <c r="K37" s="167">
        <f t="shared" si="0"/>
        <v>458917</v>
      </c>
      <c r="L37" s="167">
        <f t="shared" si="3"/>
        <v>22.692875609389805</v>
      </c>
      <c r="M37" s="110"/>
    </row>
    <row r="38" spans="1:13" ht="26.4" x14ac:dyDescent="0.25">
      <c r="A38" s="163" t="s">
        <v>309</v>
      </c>
      <c r="B38" s="164" t="s">
        <v>4</v>
      </c>
      <c r="C38" s="165">
        <v>275000</v>
      </c>
      <c r="D38" s="166"/>
      <c r="E38" s="166">
        <f t="shared" si="1"/>
        <v>0</v>
      </c>
      <c r="F38" s="137">
        <v>167460.01999999999</v>
      </c>
      <c r="G38" s="166">
        <v>167460.01999999999</v>
      </c>
      <c r="H38" s="168"/>
      <c r="I38" s="166">
        <f t="shared" si="2"/>
        <v>0</v>
      </c>
      <c r="J38" s="167">
        <f t="shared" si="0"/>
        <v>442460.02</v>
      </c>
      <c r="K38" s="167">
        <f t="shared" si="0"/>
        <v>0</v>
      </c>
      <c r="L38" s="167">
        <f t="shared" si="3"/>
        <v>0</v>
      </c>
      <c r="M38" s="110"/>
    </row>
    <row r="39" spans="1:13" ht="26.4" x14ac:dyDescent="0.25">
      <c r="A39" s="163" t="s">
        <v>148</v>
      </c>
      <c r="B39" s="164" t="s">
        <v>47</v>
      </c>
      <c r="C39" s="165">
        <v>10000</v>
      </c>
      <c r="D39" s="166"/>
      <c r="E39" s="166">
        <f t="shared" si="1"/>
        <v>0</v>
      </c>
      <c r="F39" s="137"/>
      <c r="G39" s="167"/>
      <c r="H39" s="167"/>
      <c r="I39" s="166">
        <f t="shared" si="2"/>
        <v>0</v>
      </c>
      <c r="J39" s="167">
        <f t="shared" ref="J39:J48" si="4">C39+G39</f>
        <v>10000</v>
      </c>
      <c r="K39" s="167">
        <f t="shared" ref="K39:K49" si="5">D39+H39</f>
        <v>0</v>
      </c>
      <c r="L39" s="167">
        <f t="shared" si="3"/>
        <v>0</v>
      </c>
      <c r="M39" s="110"/>
    </row>
    <row r="40" spans="1:13" ht="15.6" x14ac:dyDescent="0.25">
      <c r="A40" s="163" t="s">
        <v>310</v>
      </c>
      <c r="B40" s="164" t="s">
        <v>311</v>
      </c>
      <c r="C40" s="165">
        <v>100000</v>
      </c>
      <c r="D40" s="166"/>
      <c r="E40" s="166">
        <f t="shared" si="1"/>
        <v>0</v>
      </c>
      <c r="F40" s="137">
        <v>171000</v>
      </c>
      <c r="G40" s="167">
        <v>171000</v>
      </c>
      <c r="H40" s="167"/>
      <c r="I40" s="166">
        <f t="shared" si="2"/>
        <v>0</v>
      </c>
      <c r="J40" s="167">
        <f t="shared" si="4"/>
        <v>271000</v>
      </c>
      <c r="K40" s="167">
        <f t="shared" si="5"/>
        <v>0</v>
      </c>
      <c r="L40" s="167">
        <f t="shared" si="3"/>
        <v>0</v>
      </c>
      <c r="M40" s="110"/>
    </row>
    <row r="41" spans="1:13" ht="15.6" x14ac:dyDescent="0.25">
      <c r="A41" s="163" t="s">
        <v>377</v>
      </c>
      <c r="B41" s="164" t="s">
        <v>378</v>
      </c>
      <c r="C41" s="165">
        <v>50000</v>
      </c>
      <c r="D41" s="166"/>
      <c r="E41" s="166">
        <f t="shared" si="1"/>
        <v>0</v>
      </c>
      <c r="F41" s="137">
        <v>300000</v>
      </c>
      <c r="G41" s="167">
        <v>300000</v>
      </c>
      <c r="H41" s="167"/>
      <c r="I41" s="166">
        <f t="shared" si="2"/>
        <v>0</v>
      </c>
      <c r="J41" s="167">
        <f t="shared" si="4"/>
        <v>350000</v>
      </c>
      <c r="K41" s="167"/>
      <c r="L41" s="167"/>
      <c r="M41" s="110"/>
    </row>
    <row r="42" spans="1:13" ht="26.4" x14ac:dyDescent="0.25">
      <c r="A42" s="163" t="s">
        <v>312</v>
      </c>
      <c r="B42" s="164" t="s">
        <v>313</v>
      </c>
      <c r="C42" s="165"/>
      <c r="D42" s="166"/>
      <c r="E42" s="166">
        <f t="shared" si="1"/>
        <v>0</v>
      </c>
      <c r="F42" s="137">
        <v>10000</v>
      </c>
      <c r="G42" s="166">
        <v>10000</v>
      </c>
      <c r="H42" s="166"/>
      <c r="I42" s="166">
        <f t="shared" si="2"/>
        <v>0</v>
      </c>
      <c r="J42" s="167">
        <f t="shared" si="4"/>
        <v>10000</v>
      </c>
      <c r="K42" s="167">
        <f t="shared" si="5"/>
        <v>0</v>
      </c>
      <c r="L42" s="167">
        <f t="shared" si="3"/>
        <v>0</v>
      </c>
      <c r="M42" s="110"/>
    </row>
    <row r="43" spans="1:13" ht="39.6" x14ac:dyDescent="0.25">
      <c r="A43" s="163" t="s">
        <v>314</v>
      </c>
      <c r="B43" s="164" t="s">
        <v>52</v>
      </c>
      <c r="C43" s="165">
        <v>100000</v>
      </c>
      <c r="D43" s="167">
        <v>100000</v>
      </c>
      <c r="E43" s="166">
        <f t="shared" si="1"/>
        <v>100</v>
      </c>
      <c r="F43" s="137"/>
      <c r="G43" s="166"/>
      <c r="H43" s="166"/>
      <c r="I43" s="166">
        <f t="shared" si="2"/>
        <v>0</v>
      </c>
      <c r="J43" s="167">
        <f t="shared" si="4"/>
        <v>100000</v>
      </c>
      <c r="K43" s="167">
        <f t="shared" si="5"/>
        <v>100000</v>
      </c>
      <c r="L43" s="167">
        <f t="shared" si="3"/>
        <v>100</v>
      </c>
      <c r="M43" s="110"/>
    </row>
    <row r="44" spans="1:13" ht="15.6" x14ac:dyDescent="0.25">
      <c r="A44" s="158" t="s">
        <v>315</v>
      </c>
      <c r="B44" s="159" t="s">
        <v>316</v>
      </c>
      <c r="C44" s="160">
        <f>C45</f>
        <v>632000</v>
      </c>
      <c r="D44" s="160">
        <f>D45</f>
        <v>245677.52</v>
      </c>
      <c r="E44" s="160">
        <f t="shared" si="1"/>
        <v>38.873025316455696</v>
      </c>
      <c r="F44" s="160">
        <f>F45</f>
        <v>0</v>
      </c>
      <c r="G44" s="160">
        <f>G45</f>
        <v>0</v>
      </c>
      <c r="H44" s="160">
        <f>H45</f>
        <v>0</v>
      </c>
      <c r="I44" s="160">
        <f t="shared" si="2"/>
        <v>0</v>
      </c>
      <c r="J44" s="170">
        <f t="shared" si="4"/>
        <v>632000</v>
      </c>
      <c r="K44" s="170">
        <f t="shared" si="5"/>
        <v>245677.52</v>
      </c>
      <c r="L44" s="170">
        <f t="shared" si="3"/>
        <v>38.873025316455696</v>
      </c>
      <c r="M44" s="111"/>
    </row>
    <row r="45" spans="1:13" ht="15.6" x14ac:dyDescent="0.25">
      <c r="A45" s="158" t="s">
        <v>31</v>
      </c>
      <c r="B45" s="159" t="s">
        <v>317</v>
      </c>
      <c r="C45" s="160">
        <f>SUM(C46:C48)</f>
        <v>632000</v>
      </c>
      <c r="D45" s="160">
        <f>SUM(D46:D48)</f>
        <v>245677.52</v>
      </c>
      <c r="E45" s="160">
        <f t="shared" si="1"/>
        <v>38.873025316455696</v>
      </c>
      <c r="F45" s="160">
        <f>SUM(F46:F46)</f>
        <v>0</v>
      </c>
      <c r="G45" s="160">
        <f>SUM(G46:G46)</f>
        <v>0</v>
      </c>
      <c r="H45" s="160">
        <f>SUM(H46:H46)</f>
        <v>0</v>
      </c>
      <c r="I45" s="160">
        <f t="shared" si="2"/>
        <v>0</v>
      </c>
      <c r="J45" s="170">
        <f t="shared" si="4"/>
        <v>632000</v>
      </c>
      <c r="K45" s="170">
        <f>D45+H45</f>
        <v>245677.52</v>
      </c>
      <c r="L45" s="170">
        <f t="shared" si="3"/>
        <v>38.873025316455696</v>
      </c>
      <c r="M45" s="111"/>
    </row>
    <row r="46" spans="1:13" ht="26.4" x14ac:dyDescent="0.25">
      <c r="A46" s="163" t="s">
        <v>318</v>
      </c>
      <c r="B46" s="164" t="s">
        <v>319</v>
      </c>
      <c r="C46" s="165">
        <v>560100</v>
      </c>
      <c r="D46" s="166">
        <v>245677.52</v>
      </c>
      <c r="E46" s="166">
        <f t="shared" si="1"/>
        <v>43.863153008391357</v>
      </c>
      <c r="F46" s="137"/>
      <c r="G46" s="166"/>
      <c r="H46" s="252"/>
      <c r="I46" s="166">
        <f t="shared" si="2"/>
        <v>0</v>
      </c>
      <c r="J46" s="167">
        <f t="shared" si="4"/>
        <v>560100</v>
      </c>
      <c r="K46" s="167"/>
      <c r="L46" s="167">
        <f t="shared" si="3"/>
        <v>0</v>
      </c>
      <c r="M46" s="112"/>
    </row>
    <row r="47" spans="1:13" ht="15.6" x14ac:dyDescent="0.25">
      <c r="A47" s="163" t="s">
        <v>2</v>
      </c>
      <c r="B47" s="164" t="s">
        <v>3</v>
      </c>
      <c r="C47" s="165">
        <v>50000</v>
      </c>
      <c r="D47" s="166"/>
      <c r="E47" s="166"/>
      <c r="F47" s="137"/>
      <c r="G47" s="166"/>
      <c r="H47" s="215"/>
      <c r="I47" s="166"/>
      <c r="J47" s="167">
        <f t="shared" si="4"/>
        <v>50000</v>
      </c>
      <c r="K47" s="167"/>
      <c r="L47" s="167"/>
      <c r="M47" s="112"/>
    </row>
    <row r="48" spans="1:13" ht="15.6" x14ac:dyDescent="0.25">
      <c r="A48" s="163" t="s">
        <v>379</v>
      </c>
      <c r="B48" s="164" t="s">
        <v>158</v>
      </c>
      <c r="C48" s="165">
        <v>21900</v>
      </c>
      <c r="D48" s="166"/>
      <c r="E48" s="166"/>
      <c r="F48" s="137"/>
      <c r="G48" s="166"/>
      <c r="H48" s="215"/>
      <c r="I48" s="166"/>
      <c r="J48" s="167">
        <f t="shared" si="4"/>
        <v>21900</v>
      </c>
      <c r="K48" s="167"/>
      <c r="L48" s="167"/>
      <c r="M48" s="112"/>
    </row>
    <row r="49" spans="1:13" ht="15.6" x14ac:dyDescent="0.25">
      <c r="A49" s="171"/>
      <c r="B49" s="172" t="s">
        <v>139</v>
      </c>
      <c r="C49" s="160">
        <f>C10+C44</f>
        <v>77213646.00999999</v>
      </c>
      <c r="D49" s="160">
        <f>D10+D44</f>
        <v>39468201.980000004</v>
      </c>
      <c r="E49" s="160">
        <f t="shared" si="1"/>
        <v>51.115578682670225</v>
      </c>
      <c r="F49" s="160">
        <f>F10+F44</f>
        <v>9980862.5099999998</v>
      </c>
      <c r="G49" s="160">
        <f>G10+G44</f>
        <v>10090901.869999999</v>
      </c>
      <c r="H49" s="160">
        <f>H10+H44</f>
        <v>856840.04</v>
      </c>
      <c r="I49" s="160">
        <f t="shared" si="2"/>
        <v>8.4912136797937166</v>
      </c>
      <c r="J49" s="170">
        <f>C49+G49</f>
        <v>87304547.879999995</v>
      </c>
      <c r="K49" s="170">
        <f t="shared" si="5"/>
        <v>40325042.020000003</v>
      </c>
      <c r="L49" s="170">
        <f t="shared" si="3"/>
        <v>46.188936314551135</v>
      </c>
      <c r="M49" s="111"/>
    </row>
    <row r="51" spans="1:13" x14ac:dyDescent="0.25">
      <c r="J51" s="21"/>
      <c r="K51" s="21"/>
    </row>
    <row r="54" spans="1:13" ht="15.6" x14ac:dyDescent="0.3">
      <c r="B54" s="248" t="s">
        <v>406</v>
      </c>
      <c r="C54" s="249"/>
      <c r="D54" s="7"/>
      <c r="E54" s="7"/>
      <c r="F54"/>
      <c r="G54"/>
      <c r="H54" s="250" t="s">
        <v>407</v>
      </c>
    </row>
  </sheetData>
  <mergeCells count="20">
    <mergeCell ref="J1:K1"/>
    <mergeCell ref="J2:K2"/>
    <mergeCell ref="D54:E54"/>
    <mergeCell ref="A4:L4"/>
    <mergeCell ref="A5:L5"/>
    <mergeCell ref="A7:A9"/>
    <mergeCell ref="B7:B9"/>
    <mergeCell ref="C7:E7"/>
    <mergeCell ref="F7:I7"/>
    <mergeCell ref="J7:L7"/>
    <mergeCell ref="C8:C9"/>
    <mergeCell ref="D8:D9"/>
    <mergeCell ref="E8:E9"/>
    <mergeCell ref="J8:J9"/>
    <mergeCell ref="K8:K9"/>
    <mergeCell ref="L8:L9"/>
    <mergeCell ref="F8:F9"/>
    <mergeCell ref="G8:G9"/>
    <mergeCell ref="H8:H9"/>
    <mergeCell ref="I8:I9"/>
  </mergeCells>
  <phoneticPr fontId="0" type="noConversion"/>
  <pageMargins left="0.19685039370078741" right="0.23622047244094491" top="0.78740157480314965" bottom="0.43307086614173229" header="0" footer="0"/>
  <pageSetup paperSize="9" scale="70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K20"/>
  <sheetViews>
    <sheetView showZeros="0" workbookViewId="0">
      <pane xSplit="2" ySplit="9" topLeftCell="C10" activePane="bottomRight" state="frozen"/>
      <selection activeCell="F9" sqref="F9"/>
      <selection pane="topRight" activeCell="F9" sqref="F9"/>
      <selection pane="bottomLeft" activeCell="F9" sqref="F9"/>
      <selection pane="bottomRight" activeCell="I2" sqref="I2:J2"/>
    </sheetView>
  </sheetViews>
  <sheetFormatPr defaultColWidth="11.109375" defaultRowHeight="12.6" x14ac:dyDescent="0.25"/>
  <cols>
    <col min="1" max="1" width="8.88671875" style="23" customWidth="1"/>
    <col min="2" max="2" width="36.109375" style="28" customWidth="1"/>
    <col min="3" max="3" width="14.88671875" style="23" customWidth="1"/>
    <col min="4" max="4" width="13.88671875" style="23" customWidth="1"/>
    <col min="5" max="5" width="11.109375" style="23" customWidth="1"/>
    <col min="6" max="6" width="14.44140625" style="23" customWidth="1"/>
    <col min="7" max="7" width="14.33203125" style="23" customWidth="1"/>
    <col min="8" max="8" width="11.109375" style="23" customWidth="1"/>
    <col min="9" max="9" width="15.109375" style="23" customWidth="1"/>
    <col min="10" max="10" width="18.33203125" style="23" customWidth="1"/>
    <col min="11" max="11" width="11.109375" style="23"/>
    <col min="12" max="12" width="14.109375" style="23" bestFit="1" customWidth="1"/>
    <col min="13" max="16384" width="11.109375" style="23"/>
  </cols>
  <sheetData>
    <row r="1" spans="1:11" ht="33.6" customHeight="1" x14ac:dyDescent="0.25">
      <c r="I1" s="5" t="s">
        <v>368</v>
      </c>
      <c r="J1" s="5"/>
    </row>
    <row r="2" spans="1:11" ht="15.6" x14ac:dyDescent="0.3">
      <c r="I2" s="3" t="s">
        <v>410</v>
      </c>
      <c r="J2" s="3"/>
    </row>
    <row r="4" spans="1:11" ht="15.6" x14ac:dyDescent="0.3">
      <c r="A4" s="269" t="s">
        <v>327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</row>
    <row r="5" spans="1:11" ht="15.6" x14ac:dyDescent="0.3">
      <c r="A5" s="269" t="s">
        <v>370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</row>
    <row r="6" spans="1:11" ht="13.2" x14ac:dyDescent="0.25">
      <c r="A6" s="24"/>
      <c r="B6" s="24"/>
      <c r="C6" s="24"/>
      <c r="D6" s="24"/>
      <c r="E6" s="24"/>
      <c r="F6" s="24"/>
      <c r="G6" s="24"/>
      <c r="H6" s="24"/>
      <c r="I6" s="25" t="s">
        <v>5</v>
      </c>
      <c r="J6" s="24"/>
      <c r="K6" s="24"/>
    </row>
    <row r="7" spans="1:11" x14ac:dyDescent="0.25">
      <c r="A7" s="270" t="s">
        <v>140</v>
      </c>
      <c r="B7" s="271" t="s">
        <v>141</v>
      </c>
      <c r="C7" s="272" t="s">
        <v>162</v>
      </c>
      <c r="D7" s="272"/>
      <c r="E7" s="272"/>
      <c r="F7" s="272" t="s">
        <v>142</v>
      </c>
      <c r="G7" s="272"/>
      <c r="H7" s="272"/>
      <c r="I7" s="272" t="s">
        <v>164</v>
      </c>
      <c r="J7" s="272"/>
      <c r="K7" s="272"/>
    </row>
    <row r="8" spans="1:11" ht="12.9" customHeight="1" x14ac:dyDescent="0.25">
      <c r="A8" s="270"/>
      <c r="B8" s="271"/>
      <c r="C8" s="2" t="s">
        <v>270</v>
      </c>
      <c r="D8" s="2" t="s">
        <v>165</v>
      </c>
      <c r="E8" s="2" t="s">
        <v>166</v>
      </c>
      <c r="F8" s="2" t="s">
        <v>270</v>
      </c>
      <c r="G8" s="2" t="s">
        <v>165</v>
      </c>
      <c r="H8" s="2" t="s">
        <v>167</v>
      </c>
      <c r="I8" s="2" t="s">
        <v>270</v>
      </c>
      <c r="J8" s="2" t="s">
        <v>165</v>
      </c>
      <c r="K8" s="2" t="s">
        <v>167</v>
      </c>
    </row>
    <row r="9" spans="1:11" ht="42.9" customHeight="1" x14ac:dyDescent="0.25">
      <c r="A9" s="270"/>
      <c r="B9" s="271"/>
      <c r="C9" s="2"/>
      <c r="D9" s="2"/>
      <c r="E9" s="2"/>
      <c r="F9" s="2"/>
      <c r="G9" s="2"/>
      <c r="H9" s="2"/>
      <c r="I9" s="2"/>
      <c r="J9" s="2"/>
      <c r="K9" s="2"/>
    </row>
    <row r="10" spans="1:11" s="26" customFormat="1" ht="22.95" customHeight="1" x14ac:dyDescent="0.25">
      <c r="A10" s="114" t="s">
        <v>146</v>
      </c>
      <c r="B10" s="115" t="s">
        <v>328</v>
      </c>
      <c r="C10" s="116">
        <f>C11</f>
        <v>25000</v>
      </c>
      <c r="D10" s="116">
        <f>D11</f>
        <v>0</v>
      </c>
      <c r="E10" s="117">
        <f>IF(C10=0,0,D10/C10*100)</f>
        <v>0</v>
      </c>
      <c r="F10" s="116">
        <f>F11</f>
        <v>25000</v>
      </c>
      <c r="G10" s="116">
        <f>G11</f>
        <v>0</v>
      </c>
      <c r="H10" s="117">
        <f>IF(F10=0,0,G10/F10*100)</f>
        <v>0</v>
      </c>
      <c r="I10" s="118">
        <f>I11</f>
        <v>50000</v>
      </c>
      <c r="J10" s="118">
        <f>J11</f>
        <v>0</v>
      </c>
      <c r="K10" s="117">
        <f>IF(I10=0,0,J10/I10*100)</f>
        <v>0</v>
      </c>
    </row>
    <row r="11" spans="1:11" ht="46.8" x14ac:dyDescent="0.25">
      <c r="A11" s="113">
        <v>118831</v>
      </c>
      <c r="B11" s="31" t="s">
        <v>10</v>
      </c>
      <c r="C11" s="35">
        <v>25000</v>
      </c>
      <c r="D11" s="35">
        <v>0</v>
      </c>
      <c r="E11" s="32">
        <f>IF(C11=0,0,D11/C11*100)</f>
        <v>0</v>
      </c>
      <c r="F11" s="22">
        <v>25000</v>
      </c>
      <c r="G11" s="22"/>
      <c r="H11" s="32">
        <f>IF(F11=0,0,G11/F11*100)</f>
        <v>0</v>
      </c>
      <c r="I11" s="33">
        <f>C11+F11</f>
        <v>50000</v>
      </c>
      <c r="J11" s="34">
        <f>D11+G11</f>
        <v>0</v>
      </c>
      <c r="K11" s="32">
        <f>IF(I11=0,0,J11/I11*100)</f>
        <v>0</v>
      </c>
    </row>
    <row r="12" spans="1:11" s="26" customFormat="1" ht="15.6" x14ac:dyDescent="0.25">
      <c r="A12" s="114">
        <v>3710000</v>
      </c>
      <c r="B12" s="115" t="s">
        <v>329</v>
      </c>
      <c r="C12" s="119">
        <f>SUM(C13:C13)</f>
        <v>0</v>
      </c>
      <c r="D12" s="119">
        <f>SUM(D13:D13)</f>
        <v>0</v>
      </c>
      <c r="E12" s="117">
        <f>IF(C12=0,0,D12/C12*100)</f>
        <v>0</v>
      </c>
      <c r="F12" s="119">
        <f>SUM(F13:F13)</f>
        <v>-25000</v>
      </c>
      <c r="G12" s="119">
        <f>SUM(G13:G13)</f>
        <v>0</v>
      </c>
      <c r="H12" s="117">
        <f>IF(F12=0,0,G12/F12*100)</f>
        <v>0</v>
      </c>
      <c r="I12" s="119">
        <f>SUM(I13:I13)</f>
        <v>-25000</v>
      </c>
      <c r="J12" s="119">
        <f>SUM(J13:J13)</f>
        <v>0</v>
      </c>
      <c r="K12" s="117">
        <f>IF(I12=0,0,J12/I12*100)</f>
        <v>0</v>
      </c>
    </row>
    <row r="13" spans="1:11" ht="46.8" x14ac:dyDescent="0.25">
      <c r="A13" s="113">
        <v>3718832</v>
      </c>
      <c r="B13" s="31" t="s">
        <v>11</v>
      </c>
      <c r="C13" s="36"/>
      <c r="D13" s="36"/>
      <c r="E13" s="32">
        <f>IF(C13=0,0,D13/C13*100)</f>
        <v>0</v>
      </c>
      <c r="F13" s="35">
        <v>-25000</v>
      </c>
      <c r="G13" s="22"/>
      <c r="H13" s="32">
        <f>IF(F13=0,0,G13/F13*100)</f>
        <v>0</v>
      </c>
      <c r="I13" s="33">
        <f>C13+F13</f>
        <v>-25000</v>
      </c>
      <c r="J13" s="34">
        <f>D13+G13</f>
        <v>0</v>
      </c>
      <c r="K13" s="32">
        <f>IF(I13=0,0,J13/I13*100)</f>
        <v>0</v>
      </c>
    </row>
    <row r="14" spans="1:11" ht="15.6" x14ac:dyDescent="0.25">
      <c r="A14" s="120"/>
      <c r="B14" s="121" t="s">
        <v>12</v>
      </c>
      <c r="C14" s="119">
        <f>C10+C12</f>
        <v>25000</v>
      </c>
      <c r="D14" s="119">
        <f>D10+D12</f>
        <v>0</v>
      </c>
      <c r="E14" s="117">
        <f>IF(C14=0,0,D14/C14*100)</f>
        <v>0</v>
      </c>
      <c r="F14" s="119">
        <f>F10+F12</f>
        <v>0</v>
      </c>
      <c r="G14" s="119">
        <f>G10+G12</f>
        <v>0</v>
      </c>
      <c r="H14" s="122"/>
      <c r="I14" s="119">
        <f>I10+I12</f>
        <v>25000</v>
      </c>
      <c r="J14" s="119">
        <f>J10+J12</f>
        <v>0</v>
      </c>
      <c r="K14" s="117">
        <f>IF(I14=0,0,J14/I14*100)</f>
        <v>0</v>
      </c>
    </row>
    <row r="15" spans="1:11" ht="13.2" x14ac:dyDescent="0.25">
      <c r="A15" s="27"/>
    </row>
    <row r="16" spans="1:11" x14ac:dyDescent="0.25">
      <c r="C16" s="29"/>
      <c r="J16" s="29"/>
    </row>
    <row r="17" spans="2:10" x14ac:dyDescent="0.25">
      <c r="D17" s="30"/>
      <c r="F17" s="29"/>
    </row>
    <row r="18" spans="2:10" x14ac:dyDescent="0.25">
      <c r="J18" s="29"/>
    </row>
    <row r="20" spans="2:10" ht="15.6" x14ac:dyDescent="0.3">
      <c r="B20" s="248" t="s">
        <v>406</v>
      </c>
      <c r="C20" s="249"/>
      <c r="D20" s="251"/>
      <c r="E20" s="251"/>
      <c r="F20"/>
      <c r="G20"/>
      <c r="H20" s="250" t="s">
        <v>407</v>
      </c>
    </row>
  </sheetData>
  <mergeCells count="18">
    <mergeCell ref="E8:E9"/>
    <mergeCell ref="F8:F9"/>
    <mergeCell ref="G8:G9"/>
    <mergeCell ref="H8:H9"/>
    <mergeCell ref="I1:J1"/>
    <mergeCell ref="I2:J2"/>
    <mergeCell ref="A4:K4"/>
    <mergeCell ref="A7:A9"/>
    <mergeCell ref="B7:B9"/>
    <mergeCell ref="C7:E7"/>
    <mergeCell ref="F7:H7"/>
    <mergeCell ref="I7:K7"/>
    <mergeCell ref="C8:C9"/>
    <mergeCell ref="D8:D9"/>
    <mergeCell ref="I8:I9"/>
    <mergeCell ref="A5:K5"/>
    <mergeCell ref="J8:J9"/>
    <mergeCell ref="K8:K9"/>
  </mergeCells>
  <phoneticPr fontId="0" type="noConversion"/>
  <pageMargins left="0.19685039370078741" right="0.19685039370078741" top="0.78740157480314965" bottom="0.23622047244094491" header="0" footer="0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K25"/>
  <sheetViews>
    <sheetView showZeros="0" zoomScaleNormal="100" workbookViewId="0">
      <pane xSplit="1" ySplit="9" topLeftCell="B10" activePane="bottomRight" state="frozen"/>
      <selection activeCell="F9" sqref="F9"/>
      <selection pane="topRight" activeCell="F9" sqref="F9"/>
      <selection pane="bottomLeft" activeCell="F9" sqref="F9"/>
      <selection pane="bottomRight" activeCell="F2" sqref="F2:G2"/>
    </sheetView>
  </sheetViews>
  <sheetFormatPr defaultColWidth="10.109375" defaultRowHeight="13.2" x14ac:dyDescent="0.25"/>
  <cols>
    <col min="1" max="1" width="33.33203125" style="24" customWidth="1"/>
    <col min="2" max="2" width="17.88671875" style="24" customWidth="1"/>
    <col min="3" max="4" width="17.44140625" style="24" customWidth="1"/>
    <col min="5" max="5" width="16.6640625" style="24" customWidth="1"/>
    <col min="6" max="6" width="17.44140625" style="24" customWidth="1"/>
    <col min="7" max="7" width="16.88671875" style="24" customWidth="1"/>
    <col min="8" max="8" width="16.109375" style="24" customWidth="1"/>
    <col min="9" max="9" width="10.109375" style="24"/>
    <col min="10" max="10" width="14.88671875" style="24" bestFit="1" customWidth="1"/>
    <col min="11" max="11" width="13.44140625" style="24" bestFit="1" customWidth="1"/>
    <col min="12" max="16384" width="10.109375" style="24"/>
  </cols>
  <sheetData>
    <row r="1" spans="1:11" ht="34.950000000000003" customHeight="1" x14ac:dyDescent="0.25">
      <c r="F1" s="5" t="s">
        <v>369</v>
      </c>
      <c r="G1" s="5"/>
    </row>
    <row r="2" spans="1:11" ht="15.6" x14ac:dyDescent="0.3">
      <c r="F2" s="3" t="s">
        <v>411</v>
      </c>
      <c r="G2" s="3"/>
    </row>
    <row r="4" spans="1:11" ht="12.75" customHeight="1" x14ac:dyDescent="0.3">
      <c r="A4" s="269" t="s">
        <v>340</v>
      </c>
      <c r="B4" s="269"/>
      <c r="C4" s="269"/>
      <c r="D4" s="269"/>
      <c r="E4" s="269"/>
      <c r="F4" s="269"/>
      <c r="G4" s="269"/>
    </row>
    <row r="5" spans="1:11" ht="12.75" customHeight="1" x14ac:dyDescent="0.25">
      <c r="A5" s="273" t="s">
        <v>370</v>
      </c>
      <c r="B5" s="273"/>
      <c r="C5" s="273"/>
      <c r="D5" s="273"/>
      <c r="E5" s="273"/>
      <c r="F5" s="273"/>
      <c r="G5" s="273"/>
    </row>
    <row r="6" spans="1:11" x14ac:dyDescent="0.25">
      <c r="G6" s="25" t="s">
        <v>5</v>
      </c>
    </row>
    <row r="7" spans="1:11" x14ac:dyDescent="0.25">
      <c r="A7" s="275" t="s">
        <v>13</v>
      </c>
      <c r="B7" s="274" t="s">
        <v>162</v>
      </c>
      <c r="C7" s="274"/>
      <c r="D7" s="274" t="s">
        <v>142</v>
      </c>
      <c r="E7" s="274"/>
      <c r="F7" s="274" t="s">
        <v>164</v>
      </c>
      <c r="G7" s="274"/>
    </row>
    <row r="8" spans="1:11" ht="15" customHeight="1" x14ac:dyDescent="0.25">
      <c r="A8" s="275"/>
      <c r="B8" s="277" t="s">
        <v>270</v>
      </c>
      <c r="C8" s="277" t="s">
        <v>165</v>
      </c>
      <c r="D8" s="277" t="s">
        <v>322</v>
      </c>
      <c r="E8" s="276" t="s">
        <v>165</v>
      </c>
      <c r="F8" s="276" t="s">
        <v>270</v>
      </c>
      <c r="G8" s="276" t="s">
        <v>165</v>
      </c>
    </row>
    <row r="9" spans="1:11" ht="35.1" customHeight="1" x14ac:dyDescent="0.25">
      <c r="A9" s="275"/>
      <c r="B9" s="277"/>
      <c r="C9" s="277"/>
      <c r="D9" s="277"/>
      <c r="E9" s="276"/>
      <c r="F9" s="276"/>
      <c r="G9" s="276"/>
    </row>
    <row r="10" spans="1:11" ht="15.6" x14ac:dyDescent="0.25">
      <c r="A10" s="37" t="s">
        <v>14</v>
      </c>
      <c r="B10" s="41">
        <f>Доходи!C91-Видатки!C49-Кредитування!C14</f>
        <v>-1774746.0099999905</v>
      </c>
      <c r="C10" s="41">
        <f>Доходи!D91-Видатки!D49-Кредитування!D14</f>
        <v>2419203.799999997</v>
      </c>
      <c r="D10" s="41">
        <f>Доходи!F91-Видатки!F49-Кредитування!F14</f>
        <v>-8197162.5099999998</v>
      </c>
      <c r="E10" s="41">
        <f>Доходи!H91-Видатки!H49-Кредитування!G14</f>
        <v>-628705.10000000009</v>
      </c>
      <c r="F10" s="41">
        <f>B10+D10</f>
        <v>-9971908.5199999902</v>
      </c>
      <c r="G10" s="41">
        <f>C10+E10</f>
        <v>1790498.6999999969</v>
      </c>
      <c r="H10" s="38"/>
      <c r="J10" s="38"/>
    </row>
    <row r="11" spans="1:11" ht="31.2" hidden="1" x14ac:dyDescent="0.25">
      <c r="A11" s="95" t="s">
        <v>137</v>
      </c>
      <c r="B11" s="96">
        <f t="shared" ref="B11:G11" si="0">-B12</f>
        <v>0</v>
      </c>
      <c r="C11" s="96">
        <f t="shared" si="0"/>
        <v>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6">
        <f t="shared" si="0"/>
        <v>0</v>
      </c>
      <c r="H11" s="38"/>
      <c r="J11" s="38"/>
    </row>
    <row r="12" spans="1:11" ht="15.6" hidden="1" x14ac:dyDescent="0.25">
      <c r="A12" s="97" t="s">
        <v>138</v>
      </c>
      <c r="B12" s="93"/>
      <c r="C12" s="93"/>
      <c r="D12" s="41"/>
      <c r="E12" s="42"/>
      <c r="F12" s="46"/>
      <c r="G12" s="47"/>
      <c r="H12" s="38"/>
      <c r="J12" s="38"/>
    </row>
    <row r="13" spans="1:11" s="39" customFormat="1" ht="31.2" x14ac:dyDescent="0.25">
      <c r="A13" s="43" t="s">
        <v>15</v>
      </c>
      <c r="B13" s="44">
        <f>B16+B14+B15</f>
        <v>1774746.0100000007</v>
      </c>
      <c r="C13" s="44">
        <f>C16+C20+C14+C15</f>
        <v>-1680903.8000000003</v>
      </c>
      <c r="D13" s="44">
        <f>D16+D20+D14+D15</f>
        <v>8060166.5700000003</v>
      </c>
      <c r="E13" s="44">
        <f>E16+E20+E14+E15</f>
        <v>628705.09999999986</v>
      </c>
      <c r="F13" s="44">
        <f>F16+F20+F14+F15</f>
        <v>0</v>
      </c>
      <c r="G13" s="44">
        <f>G16+G20+G14+G15</f>
        <v>-1052198.7000000004</v>
      </c>
      <c r="J13" s="38"/>
      <c r="K13" s="64"/>
    </row>
    <row r="14" spans="1:11" s="39" customFormat="1" ht="31.2" hidden="1" x14ac:dyDescent="0.25">
      <c r="A14" s="45" t="s">
        <v>16</v>
      </c>
      <c r="B14" s="93"/>
      <c r="C14" s="93"/>
      <c r="D14" s="93"/>
      <c r="E14" s="93"/>
      <c r="F14" s="46"/>
      <c r="G14" s="47"/>
    </row>
    <row r="15" spans="1:11" s="39" customFormat="1" ht="31.2" hidden="1" x14ac:dyDescent="0.25">
      <c r="A15" s="45" t="s">
        <v>17</v>
      </c>
      <c r="B15" s="93"/>
      <c r="C15" s="93"/>
      <c r="D15" s="93"/>
      <c r="E15" s="93"/>
      <c r="F15" s="46"/>
      <c r="G15" s="47"/>
    </row>
    <row r="16" spans="1:11" s="39" customFormat="1" ht="31.2" x14ac:dyDescent="0.25">
      <c r="A16" s="48" t="s">
        <v>18</v>
      </c>
      <c r="B16" s="44">
        <f>B17-B18+B19</f>
        <v>1774746.0100000007</v>
      </c>
      <c r="C16" s="44">
        <f>C17-C18+C19</f>
        <v>-2419203.8000000003</v>
      </c>
      <c r="D16" s="44">
        <f>D17-D18+D19</f>
        <v>8060166.5700000003</v>
      </c>
      <c r="E16" s="44">
        <f>E17-E18+E19</f>
        <v>628705.09999999986</v>
      </c>
      <c r="F16" s="44">
        <f>F17-F18+F19</f>
        <v>0</v>
      </c>
      <c r="G16" s="41">
        <f>C16+E16</f>
        <v>-1790498.7000000004</v>
      </c>
    </row>
    <row r="17" spans="1:8" ht="15.6" customHeight="1" x14ac:dyDescent="0.25">
      <c r="A17" s="49" t="s">
        <v>19</v>
      </c>
      <c r="B17" s="123">
        <v>10528589.4</v>
      </c>
      <c r="C17" s="124">
        <v>10528589.4</v>
      </c>
      <c r="D17" s="123">
        <v>146926.29999999999</v>
      </c>
      <c r="E17" s="124">
        <v>450301.55</v>
      </c>
      <c r="F17" s="47"/>
      <c r="G17" s="41">
        <f>C17+E17</f>
        <v>10978890.950000001</v>
      </c>
    </row>
    <row r="18" spans="1:8" ht="15.6" x14ac:dyDescent="0.25">
      <c r="A18" s="50" t="s">
        <v>20</v>
      </c>
      <c r="B18" s="123">
        <v>690109.68</v>
      </c>
      <c r="C18" s="124">
        <v>10783240.800000001</v>
      </c>
      <c r="D18" s="123">
        <v>150493.44</v>
      </c>
      <c r="E18" s="124">
        <v>1986148.85</v>
      </c>
      <c r="F18" s="47"/>
      <c r="G18" s="41">
        <f>C18+E18</f>
        <v>12769389.65</v>
      </c>
    </row>
    <row r="19" spans="1:8" ht="62.4" x14ac:dyDescent="0.25">
      <c r="A19" s="50" t="s">
        <v>21</v>
      </c>
      <c r="B19" s="93">
        <v>-8063733.71</v>
      </c>
      <c r="C19" s="93">
        <v>-2164552.4</v>
      </c>
      <c r="D19" s="93">
        <v>8063733.71</v>
      </c>
      <c r="E19" s="93">
        <v>2164552.4</v>
      </c>
      <c r="F19" s="47"/>
      <c r="G19" s="47"/>
    </row>
    <row r="20" spans="1:8" ht="15.6" x14ac:dyDescent="0.3">
      <c r="A20" s="50" t="s">
        <v>22</v>
      </c>
      <c r="B20" s="94"/>
      <c r="C20" s="126">
        <v>738300</v>
      </c>
      <c r="D20" s="94"/>
      <c r="E20" s="93"/>
      <c r="F20" s="47"/>
      <c r="G20" s="47">
        <v>738300</v>
      </c>
    </row>
    <row r="21" spans="1:8" x14ac:dyDescent="0.25">
      <c r="B21" s="38"/>
      <c r="C21" s="38"/>
      <c r="D21" s="40"/>
      <c r="E21" s="38"/>
      <c r="F21" s="38"/>
      <c r="G21" s="38"/>
    </row>
    <row r="23" spans="1:8" x14ac:dyDescent="0.25">
      <c r="D23" s="38"/>
    </row>
    <row r="25" spans="1:8" ht="15.6" x14ac:dyDescent="0.3">
      <c r="A25" s="248" t="s">
        <v>406</v>
      </c>
      <c r="B25" s="249"/>
      <c r="C25" s="251"/>
      <c r="D25" s="251"/>
      <c r="E25"/>
      <c r="F25"/>
      <c r="G25" s="250" t="s">
        <v>407</v>
      </c>
      <c r="H25" s="23"/>
    </row>
  </sheetData>
  <mergeCells count="14">
    <mergeCell ref="F1:G1"/>
    <mergeCell ref="F2:G2"/>
    <mergeCell ref="A4:G4"/>
    <mergeCell ref="A5:G5"/>
    <mergeCell ref="B7:C7"/>
    <mergeCell ref="D7:E7"/>
    <mergeCell ref="A7:A9"/>
    <mergeCell ref="F8:F9"/>
    <mergeCell ref="G8:G9"/>
    <mergeCell ref="B8:B9"/>
    <mergeCell ref="F7:G7"/>
    <mergeCell ref="C8:C9"/>
    <mergeCell ref="E8:E9"/>
    <mergeCell ref="D8:D9"/>
  </mergeCells>
  <phoneticPr fontId="47" type="noConversion"/>
  <pageMargins left="0.62992125984251968" right="3.937007874015748E-2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G25"/>
  <sheetViews>
    <sheetView showZeros="0" zoomScaleNormal="100" zoomScaleSheetLayoutView="75" workbookViewId="0">
      <pane xSplit="2" ySplit="4" topLeftCell="C7" activePane="bottomRight" state="frozen"/>
      <selection activeCell="F9" sqref="F9"/>
      <selection pane="topRight" activeCell="F9" sqref="F9"/>
      <selection pane="bottomLeft" activeCell="F9" sqref="F9"/>
      <selection pane="bottomRight" activeCell="C15" sqref="C15"/>
    </sheetView>
  </sheetViews>
  <sheetFormatPr defaultColWidth="9.109375" defaultRowHeight="13.2" x14ac:dyDescent="0.25"/>
  <cols>
    <col min="1" max="1" width="9.5546875" style="77" customWidth="1"/>
    <col min="2" max="2" width="55" style="79" customWidth="1"/>
    <col min="3" max="3" width="13.33203125" style="78" customWidth="1"/>
    <col min="4" max="4" width="11.88671875" style="78" customWidth="1"/>
    <col min="5" max="5" width="12.5546875" style="78" customWidth="1"/>
    <col min="6" max="6" width="13" style="78" customWidth="1"/>
    <col min="7" max="7" width="11.88671875" style="66" customWidth="1"/>
    <col min="8" max="16384" width="9.109375" style="66"/>
  </cols>
  <sheetData>
    <row r="1" spans="1:7" ht="33.75" customHeight="1" x14ac:dyDescent="0.3">
      <c r="A1" s="278" t="s">
        <v>381</v>
      </c>
      <c r="B1" s="278"/>
      <c r="C1" s="278"/>
      <c r="D1" s="278"/>
      <c r="E1" s="278"/>
      <c r="F1" s="278"/>
      <c r="G1" s="65"/>
    </row>
    <row r="2" spans="1:7" ht="15" customHeight="1" x14ac:dyDescent="0.3">
      <c r="A2" s="67"/>
      <c r="B2" s="68"/>
      <c r="C2" s="69"/>
      <c r="D2" s="69"/>
      <c r="E2" s="69"/>
      <c r="F2" s="69"/>
      <c r="G2" s="241" t="s">
        <v>5</v>
      </c>
    </row>
    <row r="3" spans="1:7" ht="23.4" customHeight="1" x14ac:dyDescent="0.25">
      <c r="A3" s="279" t="s">
        <v>169</v>
      </c>
      <c r="B3" s="280" t="s">
        <v>7</v>
      </c>
      <c r="C3" s="282" t="s">
        <v>42</v>
      </c>
      <c r="D3" s="282"/>
      <c r="E3" s="282"/>
      <c r="F3" s="282"/>
      <c r="G3" s="282"/>
    </row>
    <row r="4" spans="1:7" ht="81" customHeight="1" x14ac:dyDescent="0.25">
      <c r="A4" s="279"/>
      <c r="B4" s="281"/>
      <c r="C4" s="70" t="s">
        <v>43</v>
      </c>
      <c r="D4" s="71" t="s">
        <v>384</v>
      </c>
      <c r="E4" s="71" t="s">
        <v>382</v>
      </c>
      <c r="F4" s="71" t="s">
        <v>383</v>
      </c>
      <c r="G4" s="70" t="s">
        <v>8</v>
      </c>
    </row>
    <row r="5" spans="1:7" s="72" customFormat="1" ht="30" customHeight="1" x14ac:dyDescent="0.25">
      <c r="A5" s="81" t="s">
        <v>44</v>
      </c>
      <c r="B5" s="82" t="s">
        <v>333</v>
      </c>
      <c r="C5" s="108">
        <f>SUM(C6:C15)</f>
        <v>5456284.4900000002</v>
      </c>
      <c r="D5" s="108">
        <f>SUM(D6:D15)</f>
        <v>4851834.49</v>
      </c>
      <c r="E5" s="108">
        <f>SUM(E6:E15)</f>
        <v>1973670.6099999999</v>
      </c>
      <c r="F5" s="108">
        <f>SUM(F6:F15)</f>
        <v>2678163.88</v>
      </c>
      <c r="G5" s="108">
        <f>SUM(G6:G15)</f>
        <v>3282613.88</v>
      </c>
    </row>
    <row r="6" spans="1:7" ht="44.25" customHeight="1" x14ac:dyDescent="0.25">
      <c r="A6" s="73" t="s">
        <v>281</v>
      </c>
      <c r="B6" s="104" t="s">
        <v>334</v>
      </c>
      <c r="C6" s="253">
        <v>9100</v>
      </c>
      <c r="D6" s="254">
        <v>9100</v>
      </c>
      <c r="E6" s="254">
        <v>1810</v>
      </c>
      <c r="F6" s="254">
        <f t="shared" ref="F6:F15" si="0">D6-E6</f>
        <v>7290</v>
      </c>
      <c r="G6" s="255">
        <f t="shared" ref="G6:G15" si="1">C6-E6</f>
        <v>7290</v>
      </c>
    </row>
    <row r="7" spans="1:7" ht="59.25" customHeight="1" x14ac:dyDescent="0.25">
      <c r="A7" s="73" t="s">
        <v>287</v>
      </c>
      <c r="B7" s="106" t="s">
        <v>335</v>
      </c>
      <c r="C7" s="253">
        <v>100000</v>
      </c>
      <c r="D7" s="254">
        <v>48000</v>
      </c>
      <c r="E7" s="254">
        <v>46732.959999999999</v>
      </c>
      <c r="F7" s="254">
        <f t="shared" si="0"/>
        <v>1267.0400000000009</v>
      </c>
      <c r="G7" s="255">
        <f t="shared" si="1"/>
        <v>53267.040000000001</v>
      </c>
    </row>
    <row r="8" spans="1:7" ht="66.599999999999994" customHeight="1" x14ac:dyDescent="0.25">
      <c r="A8" s="73" t="s">
        <v>290</v>
      </c>
      <c r="B8" s="106" t="s">
        <v>336</v>
      </c>
      <c r="C8" s="253">
        <v>20000</v>
      </c>
      <c r="D8" s="254">
        <v>10000</v>
      </c>
      <c r="E8" s="254">
        <v>6545.7</v>
      </c>
      <c r="F8" s="254">
        <f t="shared" si="0"/>
        <v>3454.3</v>
      </c>
      <c r="G8" s="255">
        <f t="shared" si="1"/>
        <v>13454.3</v>
      </c>
    </row>
    <row r="9" spans="1:7" ht="30" customHeight="1" x14ac:dyDescent="0.25">
      <c r="A9" s="73" t="s">
        <v>292</v>
      </c>
      <c r="B9" s="105" t="s">
        <v>293</v>
      </c>
      <c r="C9" s="253">
        <v>46000</v>
      </c>
      <c r="D9" s="254">
        <v>46000</v>
      </c>
      <c r="E9" s="254">
        <v>44626.05</v>
      </c>
      <c r="F9" s="254">
        <f t="shared" si="0"/>
        <v>1373.9499999999971</v>
      </c>
      <c r="G9" s="255">
        <f t="shared" si="1"/>
        <v>1373.9499999999971</v>
      </c>
    </row>
    <row r="10" spans="1:7" ht="30" customHeight="1" x14ac:dyDescent="0.25">
      <c r="A10" s="73" t="s">
        <v>323</v>
      </c>
      <c r="B10" s="105" t="s">
        <v>385</v>
      </c>
      <c r="C10" s="253">
        <v>639000</v>
      </c>
      <c r="D10" s="254">
        <v>639000</v>
      </c>
      <c r="E10" s="254">
        <v>222450.8</v>
      </c>
      <c r="F10" s="254">
        <f t="shared" si="0"/>
        <v>416549.2</v>
      </c>
      <c r="G10" s="255">
        <f t="shared" si="1"/>
        <v>416549.2</v>
      </c>
    </row>
    <row r="11" spans="1:7" ht="30" customHeight="1" x14ac:dyDescent="0.25">
      <c r="A11" s="73" t="s">
        <v>323</v>
      </c>
      <c r="B11" s="105" t="s">
        <v>337</v>
      </c>
      <c r="C11" s="253">
        <v>200000</v>
      </c>
      <c r="D11" s="254">
        <v>200000</v>
      </c>
      <c r="E11" s="254"/>
      <c r="F11" s="254"/>
      <c r="G11" s="255"/>
    </row>
    <row r="12" spans="1:7" ht="30" customHeight="1" x14ac:dyDescent="0.25">
      <c r="A12" s="73" t="s">
        <v>295</v>
      </c>
      <c r="B12" s="105" t="s">
        <v>337</v>
      </c>
      <c r="C12" s="253">
        <v>514900</v>
      </c>
      <c r="D12" s="254">
        <v>512450</v>
      </c>
      <c r="E12" s="254">
        <v>382442</v>
      </c>
      <c r="F12" s="254">
        <f t="shared" ref="F12" si="2">D12-E12</f>
        <v>130008</v>
      </c>
      <c r="G12" s="255">
        <f t="shared" ref="G12" si="3">C12-E12</f>
        <v>132458</v>
      </c>
    </row>
    <row r="13" spans="1:7" ht="29.4" customHeight="1" x14ac:dyDescent="0.25">
      <c r="A13" s="73" t="s">
        <v>297</v>
      </c>
      <c r="B13" s="106" t="s">
        <v>338</v>
      </c>
      <c r="C13" s="253">
        <f>1599200+205789</f>
        <v>1804989</v>
      </c>
      <c r="D13" s="254">
        <f>1059200+205789</f>
        <v>1264989</v>
      </c>
      <c r="E13" s="254">
        <v>710146.1</v>
      </c>
      <c r="F13" s="254">
        <f t="shared" si="0"/>
        <v>554842.9</v>
      </c>
      <c r="G13" s="255">
        <f t="shared" si="1"/>
        <v>1094842.8999999999</v>
      </c>
    </row>
    <row r="14" spans="1:7" ht="29.4" customHeight="1" x14ac:dyDescent="0.25">
      <c r="A14" s="73" t="s">
        <v>307</v>
      </c>
      <c r="B14" s="106" t="s">
        <v>386</v>
      </c>
      <c r="C14" s="253">
        <f>147400+1874895.49</f>
        <v>2022295.49</v>
      </c>
      <c r="D14" s="254">
        <v>2022295.49</v>
      </c>
      <c r="E14" s="254">
        <f>45000+413917</f>
        <v>458917</v>
      </c>
      <c r="F14" s="254">
        <f t="shared" si="0"/>
        <v>1563378.49</v>
      </c>
      <c r="G14" s="255">
        <f t="shared" si="1"/>
        <v>1563378.49</v>
      </c>
    </row>
    <row r="15" spans="1:7" ht="66.599999999999994" customHeight="1" x14ac:dyDescent="0.25">
      <c r="A15" s="73" t="s">
        <v>314</v>
      </c>
      <c r="B15" s="106" t="s">
        <v>339</v>
      </c>
      <c r="C15" s="253">
        <v>100000</v>
      </c>
      <c r="D15" s="254">
        <v>100000</v>
      </c>
      <c r="E15" s="254">
        <v>100000</v>
      </c>
      <c r="F15" s="254">
        <f t="shared" si="0"/>
        <v>0</v>
      </c>
      <c r="G15" s="255">
        <f t="shared" si="1"/>
        <v>0</v>
      </c>
    </row>
    <row r="16" spans="1:7" s="72" customFormat="1" ht="28.2" customHeight="1" x14ac:dyDescent="0.25">
      <c r="A16" s="83"/>
      <c r="B16" s="107" t="s">
        <v>332</v>
      </c>
      <c r="C16" s="109">
        <f>C5</f>
        <v>5456284.4900000002</v>
      </c>
      <c r="D16" s="109">
        <f>D5</f>
        <v>4851834.49</v>
      </c>
      <c r="E16" s="109">
        <f>E5</f>
        <v>1973670.6099999999</v>
      </c>
      <c r="F16" s="109">
        <f>F5</f>
        <v>2678163.88</v>
      </c>
      <c r="G16" s="109">
        <f>G5</f>
        <v>3282613.88</v>
      </c>
    </row>
    <row r="19" spans="3:7" x14ac:dyDescent="0.25">
      <c r="C19" s="80"/>
      <c r="D19" s="80"/>
      <c r="E19" s="80"/>
      <c r="F19" s="80"/>
      <c r="G19" s="80"/>
    </row>
    <row r="20" spans="3:7" x14ac:dyDescent="0.25">
      <c r="C20" s="80"/>
      <c r="D20" s="80"/>
      <c r="E20" s="80"/>
      <c r="F20" s="80"/>
      <c r="G20" s="80"/>
    </row>
    <row r="21" spans="3:7" x14ac:dyDescent="0.25">
      <c r="C21" s="80"/>
      <c r="D21" s="80"/>
      <c r="E21" s="80"/>
      <c r="F21" s="80"/>
      <c r="G21" s="80"/>
    </row>
    <row r="22" spans="3:7" x14ac:dyDescent="0.25">
      <c r="C22" s="80"/>
      <c r="D22" s="80"/>
      <c r="E22" s="80"/>
      <c r="F22" s="80"/>
      <c r="G22" s="80"/>
    </row>
    <row r="23" spans="3:7" x14ac:dyDescent="0.25">
      <c r="C23" s="80"/>
    </row>
    <row r="24" spans="3:7" x14ac:dyDescent="0.25">
      <c r="C24" s="80"/>
    </row>
    <row r="25" spans="3:7" x14ac:dyDescent="0.25">
      <c r="E25" s="80"/>
    </row>
  </sheetData>
  <mergeCells count="4">
    <mergeCell ref="A1:F1"/>
    <mergeCell ref="A3:A4"/>
    <mergeCell ref="B3:B4"/>
    <mergeCell ref="C3:G3"/>
  </mergeCells>
  <phoneticPr fontId="47" type="noConversion"/>
  <pageMargins left="0.6692913385826772" right="0.23622047244094491" top="0.59055118110236227" bottom="0.59055118110236227" header="0.19685039370078741" footer="0.19685039370078741"/>
  <pageSetup paperSize="9" scale="75" orientation="portrait" r:id="rId1"/>
  <headerFooter alignWithMargins="0">
    <oddFooter>&amp;R&amp;P</oddFooter>
  </headerFooter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/>
  <dimension ref="A1:AJ157"/>
  <sheetViews>
    <sheetView showZeros="0" zoomScale="89" zoomScaleNormal="89" workbookViewId="0">
      <pane xSplit="2" ySplit="5" topLeftCell="C86" activePane="bottomRight" state="frozen"/>
      <selection activeCell="F9" sqref="F9"/>
      <selection pane="topRight" activeCell="F9" sqref="F9"/>
      <selection pane="bottomLeft" activeCell="F9" sqref="F9"/>
      <selection pane="bottomRight" activeCell="O138" sqref="O138:R138"/>
    </sheetView>
  </sheetViews>
  <sheetFormatPr defaultRowHeight="12.6" x14ac:dyDescent="0.25"/>
  <cols>
    <col min="1" max="1" width="12.88671875" style="62" customWidth="1"/>
    <col min="2" max="2" width="34.88671875" style="12" customWidth="1"/>
    <col min="3" max="3" width="14.5546875" customWidth="1"/>
    <col min="4" max="4" width="15.6640625" customWidth="1"/>
    <col min="5" max="5" width="9" customWidth="1"/>
    <col min="6" max="6" width="15.33203125" customWidth="1"/>
    <col min="7" max="7" width="13.44140625" customWidth="1"/>
    <col min="8" max="8" width="15.109375" customWidth="1"/>
    <col min="9" max="9" width="10.33203125" customWidth="1"/>
    <col min="10" max="10" width="13.6640625" customWidth="1"/>
    <col min="11" max="11" width="15.33203125" customWidth="1"/>
    <col min="12" max="12" width="15.6640625" customWidth="1"/>
    <col min="13" max="13" width="9.6640625" customWidth="1"/>
    <col min="14" max="14" width="15" customWidth="1"/>
  </cols>
  <sheetData>
    <row r="1" spans="1:14" ht="15.6" x14ac:dyDescent="0.3">
      <c r="A1" s="9" t="s">
        <v>380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ht="15.6" x14ac:dyDescent="0.25">
      <c r="H2" s="98"/>
      <c r="I2" s="60"/>
      <c r="M2" s="247" t="s">
        <v>5</v>
      </c>
    </row>
    <row r="3" spans="1:14" ht="16.95" customHeight="1" x14ac:dyDescent="0.25">
      <c r="A3" s="291" t="s">
        <v>160</v>
      </c>
      <c r="B3" s="8" t="s">
        <v>161</v>
      </c>
      <c r="C3" s="288" t="s">
        <v>162</v>
      </c>
      <c r="D3" s="289"/>
      <c r="E3" s="289"/>
      <c r="F3" s="290"/>
      <c r="G3" s="4" t="s">
        <v>163</v>
      </c>
      <c r="H3" s="4"/>
      <c r="I3" s="4"/>
      <c r="J3" s="4"/>
      <c r="K3" s="4" t="s">
        <v>164</v>
      </c>
      <c r="L3" s="4"/>
      <c r="M3" s="4"/>
      <c r="N3" s="4"/>
    </row>
    <row r="4" spans="1:14" ht="28.2" customHeight="1" x14ac:dyDescent="0.25">
      <c r="A4" s="291"/>
      <c r="B4" s="8"/>
      <c r="C4" s="283">
        <v>44378</v>
      </c>
      <c r="D4" s="283">
        <v>44743</v>
      </c>
      <c r="E4" s="2" t="s">
        <v>330</v>
      </c>
      <c r="F4" s="286" t="s">
        <v>39</v>
      </c>
      <c r="G4" s="285">
        <v>44378</v>
      </c>
      <c r="H4" s="285">
        <v>44743</v>
      </c>
      <c r="I4" s="2" t="s">
        <v>330</v>
      </c>
      <c r="J4" s="292" t="s">
        <v>39</v>
      </c>
      <c r="K4" s="283">
        <v>44378</v>
      </c>
      <c r="L4" s="283">
        <v>44743</v>
      </c>
      <c r="M4" s="2" t="s">
        <v>330</v>
      </c>
      <c r="N4" s="292" t="s">
        <v>39</v>
      </c>
    </row>
    <row r="5" spans="1:14" ht="33" customHeight="1" x14ac:dyDescent="0.25">
      <c r="A5" s="291"/>
      <c r="B5" s="8"/>
      <c r="C5" s="284"/>
      <c r="D5" s="284"/>
      <c r="E5" s="2"/>
      <c r="F5" s="287"/>
      <c r="G5" s="2"/>
      <c r="H5" s="2"/>
      <c r="I5" s="2"/>
      <c r="J5" s="292"/>
      <c r="K5" s="284"/>
      <c r="L5" s="284"/>
      <c r="M5" s="2"/>
      <c r="N5" s="292"/>
    </row>
    <row r="6" spans="1:14" s="13" customFormat="1" ht="13.2" x14ac:dyDescent="0.25">
      <c r="A6" s="173"/>
      <c r="B6" s="174" t="s">
        <v>40</v>
      </c>
      <c r="C6" s="175">
        <f>C76+C77</f>
        <v>41178128.469999999</v>
      </c>
      <c r="D6" s="175">
        <f>D76+D77</f>
        <v>41887405.780000001</v>
      </c>
      <c r="E6" s="176">
        <f t="shared" ref="E6:E12" si="0">IF(C6=0,0,D6/C6*100)</f>
        <v>101.72246125881301</v>
      </c>
      <c r="F6" s="177">
        <f>D6-C6</f>
        <v>709277.31000000238</v>
      </c>
      <c r="G6" s="175">
        <f>G77+G76</f>
        <v>311803.43</v>
      </c>
      <c r="H6" s="175">
        <f>H76+H77</f>
        <v>228134.94</v>
      </c>
      <c r="I6" s="176">
        <f>IF(G6=0,0,H6/G6*100)</f>
        <v>73.166270172204335</v>
      </c>
      <c r="J6" s="175">
        <f>H6-G6</f>
        <v>-83668.489999999991</v>
      </c>
      <c r="K6" s="175">
        <f>C6+G6</f>
        <v>41489931.899999999</v>
      </c>
      <c r="L6" s="175">
        <f>D6+H6</f>
        <v>42115540.719999999</v>
      </c>
      <c r="M6" s="176">
        <f>IF(K6=0,0,L6/K6*100)</f>
        <v>101.50785694589197</v>
      </c>
      <c r="N6" s="175">
        <f>L6-K6</f>
        <v>625608.8200000003</v>
      </c>
    </row>
    <row r="7" spans="1:14" s="13" customFormat="1" ht="13.2" x14ac:dyDescent="0.25">
      <c r="A7" s="127">
        <v>10000000</v>
      </c>
      <c r="B7" s="128" t="s">
        <v>32</v>
      </c>
      <c r="C7" s="178">
        <f>C8+C13+C19+C27</f>
        <v>7150482.0700000003</v>
      </c>
      <c r="D7" s="178">
        <f>D8+D13+D19+D27</f>
        <v>7522160.0800000001</v>
      </c>
      <c r="E7" s="179">
        <f t="shared" si="0"/>
        <v>105.19794338845185</v>
      </c>
      <c r="F7" s="178">
        <f>F8+F11+F13+F16</f>
        <v>1471602.8200000003</v>
      </c>
      <c r="G7" s="178">
        <f>G43</f>
        <v>2320.8700000000003</v>
      </c>
      <c r="H7" s="178">
        <f>H43</f>
        <v>3567.14</v>
      </c>
      <c r="I7" s="179">
        <f>IF(G7=0,0,H7/G7*100)</f>
        <v>153.69839758366473</v>
      </c>
      <c r="J7" s="178">
        <f>H7-G7</f>
        <v>1246.2699999999995</v>
      </c>
      <c r="K7" s="178">
        <f>C7+G7</f>
        <v>7152802.9400000004</v>
      </c>
      <c r="L7" s="178">
        <f>D7+H7</f>
        <v>7525727.2199999997</v>
      </c>
      <c r="M7" s="179">
        <f>IF(K7=0,0,L7/K7*100)</f>
        <v>105.21368033102839</v>
      </c>
      <c r="N7" s="178">
        <f>L7-K7</f>
        <v>372924.27999999933</v>
      </c>
    </row>
    <row r="8" spans="1:14" s="13" customFormat="1" ht="39.6" x14ac:dyDescent="0.25">
      <c r="A8" s="127">
        <v>11000000</v>
      </c>
      <c r="B8" s="128" t="s">
        <v>33</v>
      </c>
      <c r="C8" s="178">
        <f>SUM(C9)</f>
        <v>4179072.32</v>
      </c>
      <c r="D8" s="178">
        <f>SUM(D9)</f>
        <v>4864465.8</v>
      </c>
      <c r="E8" s="179">
        <f t="shared" si="0"/>
        <v>116.40061304323157</v>
      </c>
      <c r="F8" s="178">
        <f>SUM(F9:F10)</f>
        <v>1229593.3900000001</v>
      </c>
      <c r="G8" s="178">
        <f>SUM(G9:G10)</f>
        <v>0</v>
      </c>
      <c r="H8" s="178">
        <f>SUM(H9:H10)</f>
        <v>0</v>
      </c>
      <c r="I8" s="179">
        <f t="shared" ref="I8:I47" si="1">IF(G8=0,0,H8/G8*100)</f>
        <v>0</v>
      </c>
      <c r="J8" s="178">
        <f t="shared" ref="J8:J46" si="2">H8-G8</f>
        <v>0</v>
      </c>
      <c r="K8" s="178">
        <f>SUM(K9)</f>
        <v>4179072.32</v>
      </c>
      <c r="L8" s="178">
        <f>SUM(L9)</f>
        <v>4864465.8</v>
      </c>
      <c r="M8" s="179">
        <f>IF(K8=0,0,L8/K8*100)</f>
        <v>116.40061304323157</v>
      </c>
      <c r="N8" s="178">
        <f>SUM(N9)</f>
        <v>685393.48</v>
      </c>
    </row>
    <row r="9" spans="1:14" s="59" customFormat="1" ht="26.4" x14ac:dyDescent="0.25">
      <c r="A9" s="127">
        <v>11010000</v>
      </c>
      <c r="B9" s="133" t="s">
        <v>34</v>
      </c>
      <c r="C9" s="178">
        <f>SUM(C10:C12)</f>
        <v>4179072.32</v>
      </c>
      <c r="D9" s="178">
        <f>SUM(D10:D12)</f>
        <v>4864465.8</v>
      </c>
      <c r="E9" s="179">
        <f t="shared" si="0"/>
        <v>116.40061304323157</v>
      </c>
      <c r="F9" s="180">
        <f>D9-C9</f>
        <v>685393.48</v>
      </c>
      <c r="G9" s="129"/>
      <c r="H9" s="129">
        <v>0</v>
      </c>
      <c r="I9" s="179">
        <f t="shared" si="1"/>
        <v>0</v>
      </c>
      <c r="J9" s="178">
        <f t="shared" si="2"/>
        <v>0</v>
      </c>
      <c r="K9" s="129">
        <f t="shared" ref="K9:L12" si="3">C9+G9</f>
        <v>4179072.32</v>
      </c>
      <c r="L9" s="129">
        <f t="shared" si="3"/>
        <v>4864465.8</v>
      </c>
      <c r="M9" s="179">
        <f>IF(K9=0,0,L9/K9*100)</f>
        <v>116.40061304323157</v>
      </c>
      <c r="N9" s="131">
        <f>L9-K9</f>
        <v>685393.48</v>
      </c>
    </row>
    <row r="10" spans="1:14" s="59" customFormat="1" ht="52.8" x14ac:dyDescent="0.25">
      <c r="A10" s="134">
        <v>11010100</v>
      </c>
      <c r="B10" s="135" t="s">
        <v>217</v>
      </c>
      <c r="C10" s="181">
        <v>4135334.04</v>
      </c>
      <c r="D10" s="136">
        <v>4679533.95</v>
      </c>
      <c r="E10" s="182">
        <f t="shared" si="0"/>
        <v>113.15975698059933</v>
      </c>
      <c r="F10" s="183">
        <f>D10-C10</f>
        <v>544199.91000000015</v>
      </c>
      <c r="G10" s="136"/>
      <c r="H10" s="136">
        <v>0</v>
      </c>
      <c r="I10" s="182">
        <f t="shared" si="1"/>
        <v>0</v>
      </c>
      <c r="J10" s="181">
        <f t="shared" si="2"/>
        <v>0</v>
      </c>
      <c r="K10" s="136">
        <f t="shared" si="3"/>
        <v>4135334.04</v>
      </c>
      <c r="L10" s="136">
        <f t="shared" si="3"/>
        <v>4679533.95</v>
      </c>
      <c r="M10" s="182">
        <f t="shared" ref="M10:M48" si="4">IF(K10=0,0,L10/K10*100)</f>
        <v>113.15975698059933</v>
      </c>
      <c r="N10" s="138">
        <f t="shared" ref="N10:N48" si="5">L10-K10</f>
        <v>544199.91000000015</v>
      </c>
    </row>
    <row r="11" spans="1:14" s="13" customFormat="1" ht="52.8" x14ac:dyDescent="0.25">
      <c r="A11" s="134">
        <v>11010400</v>
      </c>
      <c r="B11" s="135" t="s">
        <v>218</v>
      </c>
      <c r="C11" s="138">
        <v>483.25</v>
      </c>
      <c r="D11" s="138">
        <v>162096.09</v>
      </c>
      <c r="E11" s="182">
        <f t="shared" si="0"/>
        <v>33542.905328504916</v>
      </c>
      <c r="F11" s="183">
        <f>D11-C11</f>
        <v>161612.84</v>
      </c>
      <c r="G11" s="131">
        <f>G12</f>
        <v>0</v>
      </c>
      <c r="H11" s="131">
        <f>H12</f>
        <v>0</v>
      </c>
      <c r="I11" s="179">
        <f t="shared" si="1"/>
        <v>0</v>
      </c>
      <c r="J11" s="131">
        <f>J12</f>
        <v>0</v>
      </c>
      <c r="K11" s="136">
        <f t="shared" si="3"/>
        <v>483.25</v>
      </c>
      <c r="L11" s="136">
        <f t="shared" si="3"/>
        <v>162096.09</v>
      </c>
      <c r="M11" s="182">
        <f t="shared" si="4"/>
        <v>33542.905328504916</v>
      </c>
      <c r="N11" s="138">
        <f t="shared" si="5"/>
        <v>161612.84</v>
      </c>
    </row>
    <row r="12" spans="1:14" s="59" customFormat="1" ht="39.6" x14ac:dyDescent="0.25">
      <c r="A12" s="140">
        <v>11010500</v>
      </c>
      <c r="B12" s="141" t="s">
        <v>219</v>
      </c>
      <c r="C12" s="138">
        <v>43255.03</v>
      </c>
      <c r="D12" s="138">
        <v>22835.759999999998</v>
      </c>
      <c r="E12" s="182">
        <f t="shared" si="0"/>
        <v>52.793305194794684</v>
      </c>
      <c r="F12" s="183">
        <f>D12-C12</f>
        <v>-20419.27</v>
      </c>
      <c r="G12" s="181"/>
      <c r="H12" s="138"/>
      <c r="I12" s="182"/>
      <c r="J12" s="181"/>
      <c r="K12" s="136">
        <f t="shared" si="3"/>
        <v>43255.03</v>
      </c>
      <c r="L12" s="136">
        <f t="shared" si="3"/>
        <v>22835.759999999998</v>
      </c>
      <c r="M12" s="182">
        <f t="shared" si="4"/>
        <v>52.793305194794684</v>
      </c>
      <c r="N12" s="138">
        <f t="shared" si="5"/>
        <v>-20419.27</v>
      </c>
    </row>
    <row r="13" spans="1:14" s="13" customFormat="1" ht="39.6" x14ac:dyDescent="0.25">
      <c r="A13" s="127">
        <v>13000000</v>
      </c>
      <c r="B13" s="128" t="s">
        <v>220</v>
      </c>
      <c r="C13" s="178">
        <f>SUM(C14:C15)</f>
        <v>31</v>
      </c>
      <c r="D13" s="178">
        <f>D14+D17</f>
        <v>80325.59</v>
      </c>
      <c r="E13" s="179">
        <f t="shared" ref="E13:E46" si="6">IF(C13=0,0,D13/C13*100)</f>
        <v>259114.80645161291</v>
      </c>
      <c r="F13" s="180">
        <f>D13-C13</f>
        <v>80294.59</v>
      </c>
      <c r="G13" s="178">
        <f>SUM(G14:G15)</f>
        <v>0</v>
      </c>
      <c r="H13" s="178">
        <f>SUM(H14:H15)</f>
        <v>0</v>
      </c>
      <c r="I13" s="179">
        <f t="shared" si="1"/>
        <v>0</v>
      </c>
      <c r="J13" s="178">
        <f>SUM(J14:J15)</f>
        <v>0</v>
      </c>
      <c r="K13" s="129">
        <f>C13+G13</f>
        <v>31</v>
      </c>
      <c r="L13" s="129">
        <f t="shared" ref="L13:L48" si="7">D13+H13</f>
        <v>80325.59</v>
      </c>
      <c r="M13" s="179">
        <f t="shared" si="4"/>
        <v>259114.80645161291</v>
      </c>
      <c r="N13" s="178">
        <f>SUM(N14)</f>
        <v>80243.59</v>
      </c>
    </row>
    <row r="14" spans="1:14" s="59" customFormat="1" ht="26.4" x14ac:dyDescent="0.25">
      <c r="A14" s="127">
        <v>13010000</v>
      </c>
      <c r="B14" s="133" t="s">
        <v>221</v>
      </c>
      <c r="C14" s="129">
        <f>SUM(C15:C16)</f>
        <v>31</v>
      </c>
      <c r="D14" s="129">
        <f>SUM(D15:D16)</f>
        <v>80274.59</v>
      </c>
      <c r="E14" s="179">
        <f>IF(C14=0,0,D14/C14*100)</f>
        <v>258950.29032258061</v>
      </c>
      <c r="F14" s="180">
        <f t="shared" ref="F14:F46" si="8">D14-C14</f>
        <v>80243.59</v>
      </c>
      <c r="G14" s="129"/>
      <c r="H14" s="129">
        <v>0</v>
      </c>
      <c r="I14" s="179">
        <f t="shared" si="1"/>
        <v>0</v>
      </c>
      <c r="J14" s="178">
        <f t="shared" si="2"/>
        <v>0</v>
      </c>
      <c r="K14" s="129">
        <f t="shared" ref="K14:K48" si="9">C14+G14</f>
        <v>31</v>
      </c>
      <c r="L14" s="129">
        <f>D14+H14</f>
        <v>80274.59</v>
      </c>
      <c r="M14" s="179">
        <f t="shared" si="4"/>
        <v>258950.29032258061</v>
      </c>
      <c r="N14" s="131">
        <f t="shared" si="5"/>
        <v>80243.59</v>
      </c>
    </row>
    <row r="15" spans="1:14" s="59" customFormat="1" ht="52.8" x14ac:dyDescent="0.25">
      <c r="A15" s="134">
        <v>13010100</v>
      </c>
      <c r="B15" s="141" t="s">
        <v>222</v>
      </c>
      <c r="C15" s="181"/>
      <c r="D15" s="136">
        <v>25817.58</v>
      </c>
      <c r="E15" s="182">
        <f t="shared" si="6"/>
        <v>0</v>
      </c>
      <c r="F15" s="183">
        <f t="shared" si="8"/>
        <v>25817.58</v>
      </c>
      <c r="G15" s="136"/>
      <c r="H15" s="136">
        <v>0</v>
      </c>
      <c r="I15" s="182">
        <f t="shared" si="1"/>
        <v>0</v>
      </c>
      <c r="J15" s="181">
        <f t="shared" si="2"/>
        <v>0</v>
      </c>
      <c r="K15" s="136">
        <f t="shared" si="9"/>
        <v>0</v>
      </c>
      <c r="L15" s="136">
        <f t="shared" si="7"/>
        <v>25817.58</v>
      </c>
      <c r="M15" s="182">
        <f t="shared" si="4"/>
        <v>0</v>
      </c>
      <c r="N15" s="138">
        <f t="shared" si="5"/>
        <v>25817.58</v>
      </c>
    </row>
    <row r="16" spans="1:14" s="13" customFormat="1" ht="73.2" customHeight="1" x14ac:dyDescent="0.25">
      <c r="A16" s="134">
        <v>13010200</v>
      </c>
      <c r="B16" s="142" t="s">
        <v>223</v>
      </c>
      <c r="C16" s="138">
        <v>31</v>
      </c>
      <c r="D16" s="138">
        <v>54457.01</v>
      </c>
      <c r="E16" s="182">
        <f t="shared" si="6"/>
        <v>175667.77419354839</v>
      </c>
      <c r="F16" s="138">
        <f>SUM(F17:F18)</f>
        <v>102</v>
      </c>
      <c r="G16" s="138">
        <f>SUM(G17:G18)</f>
        <v>0</v>
      </c>
      <c r="H16" s="138">
        <f>SUM(H17:H18)</f>
        <v>0</v>
      </c>
      <c r="I16" s="182">
        <f t="shared" si="1"/>
        <v>0</v>
      </c>
      <c r="J16" s="138">
        <f>SUM(J17:J18)</f>
        <v>0</v>
      </c>
      <c r="K16" s="138">
        <f>SUM(K17:K18)</f>
        <v>0</v>
      </c>
      <c r="L16" s="138">
        <f>SUM(L17:L18)</f>
        <v>102</v>
      </c>
      <c r="M16" s="182">
        <f t="shared" si="4"/>
        <v>0</v>
      </c>
      <c r="N16" s="138">
        <f>SUM(N17:N18)</f>
        <v>102</v>
      </c>
    </row>
    <row r="17" spans="1:17" s="59" customFormat="1" ht="22.2" customHeight="1" x14ac:dyDescent="0.25">
      <c r="A17" s="127">
        <v>13030000</v>
      </c>
      <c r="B17" s="133" t="s">
        <v>224</v>
      </c>
      <c r="C17" s="131">
        <f>SUM(C18)</f>
        <v>0</v>
      </c>
      <c r="D17" s="131">
        <f>SUM(D18)</f>
        <v>51</v>
      </c>
      <c r="E17" s="182">
        <f t="shared" si="6"/>
        <v>0</v>
      </c>
      <c r="F17" s="180">
        <f t="shared" si="8"/>
        <v>51</v>
      </c>
      <c r="G17" s="178"/>
      <c r="H17" s="131"/>
      <c r="I17" s="179">
        <f t="shared" si="1"/>
        <v>0</v>
      </c>
      <c r="J17" s="178">
        <f t="shared" si="2"/>
        <v>0</v>
      </c>
      <c r="K17" s="129">
        <f t="shared" si="9"/>
        <v>0</v>
      </c>
      <c r="L17" s="129">
        <f t="shared" si="7"/>
        <v>51</v>
      </c>
      <c r="M17" s="179">
        <f t="shared" si="4"/>
        <v>0</v>
      </c>
      <c r="N17" s="131">
        <f t="shared" si="5"/>
        <v>51</v>
      </c>
    </row>
    <row r="18" spans="1:17" s="59" customFormat="1" ht="50.4" customHeight="1" x14ac:dyDescent="0.25">
      <c r="A18" s="134">
        <v>13030100</v>
      </c>
      <c r="B18" s="141" t="s">
        <v>225</v>
      </c>
      <c r="C18" s="138"/>
      <c r="D18" s="138">
        <v>51</v>
      </c>
      <c r="E18" s="182">
        <f t="shared" si="6"/>
        <v>0</v>
      </c>
      <c r="F18" s="183">
        <f t="shared" si="8"/>
        <v>51</v>
      </c>
      <c r="G18" s="181"/>
      <c r="H18" s="138"/>
      <c r="I18" s="182">
        <f t="shared" si="1"/>
        <v>0</v>
      </c>
      <c r="J18" s="181">
        <f t="shared" si="2"/>
        <v>0</v>
      </c>
      <c r="K18" s="136">
        <f t="shared" si="9"/>
        <v>0</v>
      </c>
      <c r="L18" s="136">
        <f t="shared" si="7"/>
        <v>51</v>
      </c>
      <c r="M18" s="182">
        <f t="shared" si="4"/>
        <v>0</v>
      </c>
      <c r="N18" s="138">
        <f t="shared" si="5"/>
        <v>51</v>
      </c>
    </row>
    <row r="19" spans="1:17" s="13" customFormat="1" ht="29.4" customHeight="1" x14ac:dyDescent="0.25">
      <c r="A19" s="127">
        <v>14000000</v>
      </c>
      <c r="B19" s="133" t="s">
        <v>226</v>
      </c>
      <c r="C19" s="178">
        <f>C20+C22+C24</f>
        <v>1159829.5699999998</v>
      </c>
      <c r="D19" s="178">
        <f>D20+D22+D24</f>
        <v>525105.12</v>
      </c>
      <c r="E19" s="179">
        <f t="shared" si="6"/>
        <v>45.274334573139058</v>
      </c>
      <c r="F19" s="180">
        <f t="shared" si="8"/>
        <v>-634724.44999999984</v>
      </c>
      <c r="G19" s="178">
        <f>G27+G31+G34+G20</f>
        <v>0</v>
      </c>
      <c r="H19" s="178">
        <f>H27+H31+H34+H20</f>
        <v>0</v>
      </c>
      <c r="I19" s="179">
        <f t="shared" si="1"/>
        <v>0</v>
      </c>
      <c r="J19" s="178">
        <f>J27+J31+J34+J20</f>
        <v>0</v>
      </c>
      <c r="K19" s="129">
        <f t="shared" si="9"/>
        <v>1159829.5699999998</v>
      </c>
      <c r="L19" s="129">
        <f t="shared" si="7"/>
        <v>525105.12</v>
      </c>
      <c r="M19" s="179">
        <f t="shared" si="4"/>
        <v>45.274334573139058</v>
      </c>
      <c r="N19" s="131">
        <f>L19-K19</f>
        <v>-634724.44999999984</v>
      </c>
    </row>
    <row r="20" spans="1:17" s="59" customFormat="1" ht="26.4" x14ac:dyDescent="0.25">
      <c r="A20" s="127">
        <v>14020000</v>
      </c>
      <c r="B20" s="133" t="s">
        <v>227</v>
      </c>
      <c r="C20" s="178">
        <f>C21</f>
        <v>202305.11</v>
      </c>
      <c r="D20" s="178">
        <f>D21</f>
        <v>60428.57</v>
      </c>
      <c r="E20" s="179">
        <f t="shared" si="6"/>
        <v>29.87001662983204</v>
      </c>
      <c r="F20" s="180">
        <f t="shared" si="8"/>
        <v>-141876.53999999998</v>
      </c>
      <c r="G20" s="178"/>
      <c r="H20" s="178"/>
      <c r="I20" s="179">
        <f t="shared" si="1"/>
        <v>0</v>
      </c>
      <c r="J20" s="178">
        <f t="shared" si="2"/>
        <v>0</v>
      </c>
      <c r="K20" s="129">
        <f>C20+G20</f>
        <v>202305.11</v>
      </c>
      <c r="L20" s="129">
        <f t="shared" si="7"/>
        <v>60428.57</v>
      </c>
      <c r="M20" s="179">
        <f t="shared" si="4"/>
        <v>29.87001662983204</v>
      </c>
      <c r="N20" s="131">
        <f t="shared" si="5"/>
        <v>-141876.53999999998</v>
      </c>
      <c r="P20" s="5"/>
      <c r="Q20" s="5"/>
    </row>
    <row r="21" spans="1:17" s="59" customFormat="1" ht="16.95" customHeight="1" x14ac:dyDescent="0.3">
      <c r="A21" s="134">
        <v>14021900</v>
      </c>
      <c r="B21" s="141" t="s">
        <v>228</v>
      </c>
      <c r="C21" s="181">
        <v>202305.11</v>
      </c>
      <c r="D21" s="136">
        <v>60428.57</v>
      </c>
      <c r="E21" s="182">
        <f t="shared" si="6"/>
        <v>29.87001662983204</v>
      </c>
      <c r="F21" s="183">
        <f t="shared" si="8"/>
        <v>-141876.53999999998</v>
      </c>
      <c r="G21" s="136"/>
      <c r="H21" s="136"/>
      <c r="I21" s="182">
        <f t="shared" si="1"/>
        <v>0</v>
      </c>
      <c r="J21" s="181">
        <f t="shared" si="2"/>
        <v>0</v>
      </c>
      <c r="K21" s="136">
        <f t="shared" si="9"/>
        <v>202305.11</v>
      </c>
      <c r="L21" s="136">
        <f t="shared" si="7"/>
        <v>60428.57</v>
      </c>
      <c r="M21" s="182">
        <f t="shared" si="4"/>
        <v>29.87001662983204</v>
      </c>
      <c r="N21" s="138">
        <f t="shared" si="5"/>
        <v>-141876.53999999998</v>
      </c>
      <c r="P21" s="3"/>
      <c r="Q21" s="3"/>
    </row>
    <row r="22" spans="1:17" s="59" customFormat="1" ht="46.95" customHeight="1" x14ac:dyDescent="0.25">
      <c r="A22" s="127">
        <v>14030000</v>
      </c>
      <c r="B22" s="133" t="s">
        <v>229</v>
      </c>
      <c r="C22" s="178">
        <f>C23</f>
        <v>687066.46</v>
      </c>
      <c r="D22" s="178">
        <f>D23</f>
        <v>204660.95</v>
      </c>
      <c r="E22" s="179">
        <f t="shared" si="6"/>
        <v>29.787649654736459</v>
      </c>
      <c r="F22" s="180">
        <f t="shared" si="8"/>
        <v>-482405.50999999995</v>
      </c>
      <c r="G22" s="131"/>
      <c r="H22" s="131"/>
      <c r="I22" s="179">
        <f t="shared" si="1"/>
        <v>0</v>
      </c>
      <c r="J22" s="178">
        <f t="shared" si="2"/>
        <v>0</v>
      </c>
      <c r="K22" s="129">
        <f t="shared" si="9"/>
        <v>687066.46</v>
      </c>
      <c r="L22" s="129">
        <f t="shared" si="7"/>
        <v>204660.95</v>
      </c>
      <c r="M22" s="179">
        <f t="shared" si="4"/>
        <v>29.787649654736459</v>
      </c>
      <c r="N22" s="131">
        <f t="shared" si="5"/>
        <v>-482405.50999999995</v>
      </c>
    </row>
    <row r="23" spans="1:17" s="59" customFormat="1" ht="16.2" customHeight="1" x14ac:dyDescent="0.25">
      <c r="A23" s="134">
        <v>14031900</v>
      </c>
      <c r="B23" s="141" t="s">
        <v>228</v>
      </c>
      <c r="C23" s="181">
        <v>687066.46</v>
      </c>
      <c r="D23" s="136">
        <v>204660.95</v>
      </c>
      <c r="E23" s="182">
        <f>IF(C23=0,0,D23/C23*100)</f>
        <v>29.787649654736459</v>
      </c>
      <c r="F23" s="183">
        <f t="shared" si="8"/>
        <v>-482405.50999999995</v>
      </c>
      <c r="G23" s="138"/>
      <c r="H23" s="138"/>
      <c r="I23" s="182">
        <f t="shared" si="1"/>
        <v>0</v>
      </c>
      <c r="J23" s="181">
        <f t="shared" si="2"/>
        <v>0</v>
      </c>
      <c r="K23" s="136">
        <f t="shared" si="9"/>
        <v>687066.46</v>
      </c>
      <c r="L23" s="136">
        <f t="shared" si="7"/>
        <v>204660.95</v>
      </c>
      <c r="M23" s="182">
        <f t="shared" si="4"/>
        <v>29.787649654736459</v>
      </c>
      <c r="N23" s="138">
        <f t="shared" si="5"/>
        <v>-482405.50999999995</v>
      </c>
    </row>
    <row r="24" spans="1:17" s="59" customFormat="1" ht="32.4" customHeight="1" x14ac:dyDescent="0.25">
      <c r="A24" s="127">
        <v>14040000</v>
      </c>
      <c r="B24" s="133" t="s">
        <v>230</v>
      </c>
      <c r="C24" s="131">
        <v>270458</v>
      </c>
      <c r="D24" s="131">
        <f>D25+D26</f>
        <v>260015.59999999998</v>
      </c>
      <c r="E24" s="179">
        <f t="shared" si="6"/>
        <v>96.138993854868403</v>
      </c>
      <c r="F24" s="180">
        <f t="shared" si="8"/>
        <v>-10442.400000000023</v>
      </c>
      <c r="G24" s="178"/>
      <c r="H24" s="129"/>
      <c r="I24" s="179">
        <f t="shared" si="1"/>
        <v>0</v>
      </c>
      <c r="J24" s="178">
        <f t="shared" si="2"/>
        <v>0</v>
      </c>
      <c r="K24" s="129">
        <f t="shared" si="9"/>
        <v>270458</v>
      </c>
      <c r="L24" s="129">
        <f t="shared" si="7"/>
        <v>260015.59999999998</v>
      </c>
      <c r="M24" s="179">
        <f t="shared" si="4"/>
        <v>96.138993854868403</v>
      </c>
      <c r="N24" s="131">
        <f t="shared" si="5"/>
        <v>-10442.400000000023</v>
      </c>
    </row>
    <row r="25" spans="1:17" s="59" customFormat="1" ht="112.2" customHeight="1" x14ac:dyDescent="0.25">
      <c r="A25" s="155" t="s">
        <v>397</v>
      </c>
      <c r="B25" s="156" t="s">
        <v>371</v>
      </c>
      <c r="C25" s="131"/>
      <c r="D25" s="257">
        <v>27699.42</v>
      </c>
      <c r="E25" s="179">
        <f t="shared" si="6"/>
        <v>0</v>
      </c>
      <c r="F25" s="183">
        <f t="shared" si="8"/>
        <v>27699.42</v>
      </c>
      <c r="G25" s="178"/>
      <c r="H25" s="129"/>
      <c r="I25" s="179"/>
      <c r="J25" s="178"/>
      <c r="K25" s="129"/>
      <c r="L25" s="129"/>
      <c r="M25" s="179"/>
      <c r="N25" s="131"/>
    </row>
    <row r="26" spans="1:17" s="59" customFormat="1" ht="51" customHeight="1" x14ac:dyDescent="0.25">
      <c r="A26" s="155" t="s">
        <v>398</v>
      </c>
      <c r="B26" s="156" t="s">
        <v>372</v>
      </c>
      <c r="C26" s="131"/>
      <c r="D26" s="257">
        <v>232316.18</v>
      </c>
      <c r="E26" s="179">
        <f t="shared" si="6"/>
        <v>0</v>
      </c>
      <c r="F26" s="183">
        <f t="shared" si="8"/>
        <v>232316.18</v>
      </c>
      <c r="G26" s="178"/>
      <c r="H26" s="129"/>
      <c r="I26" s="179"/>
      <c r="J26" s="178"/>
      <c r="K26" s="129"/>
      <c r="L26" s="129"/>
      <c r="M26" s="179"/>
      <c r="N26" s="131"/>
    </row>
    <row r="27" spans="1:17" s="13" customFormat="1" ht="15.6" customHeight="1" x14ac:dyDescent="0.25">
      <c r="A27" s="127">
        <v>18000000</v>
      </c>
      <c r="B27" s="133" t="s">
        <v>231</v>
      </c>
      <c r="C27" s="129">
        <f>C28+C37+C39+C43</f>
        <v>1811549.1800000002</v>
      </c>
      <c r="D27" s="129">
        <f>D28+D37+D39+D43</f>
        <v>2052263.5700000003</v>
      </c>
      <c r="E27" s="179">
        <f t="shared" si="6"/>
        <v>113.28776456402912</v>
      </c>
      <c r="F27" s="129">
        <f>SUM(F28:F30)</f>
        <v>86239.600000000049</v>
      </c>
      <c r="G27" s="129">
        <f>SUM(G28:G30)</f>
        <v>0</v>
      </c>
      <c r="H27" s="129">
        <f>SUM(H28:H30)</f>
        <v>0</v>
      </c>
      <c r="I27" s="179">
        <f t="shared" si="1"/>
        <v>0</v>
      </c>
      <c r="J27" s="129">
        <f>SUM(J28:J30)</f>
        <v>0</v>
      </c>
      <c r="K27" s="129">
        <f>SUM(K28:K30)</f>
        <v>595137.25</v>
      </c>
      <c r="L27" s="129">
        <f>SUM(L28:L30)</f>
        <v>680796.85000000009</v>
      </c>
      <c r="M27" s="179">
        <f t="shared" si="4"/>
        <v>114.39325130463604</v>
      </c>
      <c r="N27" s="129">
        <f>SUM(N28:N30)</f>
        <v>85659.600000000049</v>
      </c>
    </row>
    <row r="28" spans="1:17" s="59" customFormat="1" ht="14.4" customHeight="1" x14ac:dyDescent="0.25">
      <c r="A28" s="127">
        <v>18010000</v>
      </c>
      <c r="B28" s="133" t="s">
        <v>232</v>
      </c>
      <c r="C28" s="136">
        <f>SUM(C30:C36)</f>
        <v>595137.25</v>
      </c>
      <c r="D28" s="136">
        <f>SUM(D29:D36)</f>
        <v>681590.68</v>
      </c>
      <c r="E28" s="182">
        <f t="shared" si="6"/>
        <v>114.52663734289865</v>
      </c>
      <c r="F28" s="183">
        <f t="shared" si="8"/>
        <v>86453.430000000051</v>
      </c>
      <c r="G28" s="136"/>
      <c r="H28" s="136">
        <v>0</v>
      </c>
      <c r="I28" s="182">
        <f t="shared" si="1"/>
        <v>0</v>
      </c>
      <c r="J28" s="181">
        <f t="shared" si="2"/>
        <v>0</v>
      </c>
      <c r="K28" s="136">
        <f t="shared" si="9"/>
        <v>595137.25</v>
      </c>
      <c r="L28" s="136">
        <f t="shared" si="7"/>
        <v>681590.68</v>
      </c>
      <c r="M28" s="182">
        <f t="shared" si="4"/>
        <v>114.52663734289865</v>
      </c>
      <c r="N28" s="138">
        <f t="shared" si="5"/>
        <v>86453.430000000051</v>
      </c>
    </row>
    <row r="29" spans="1:17" s="59" customFormat="1" ht="53.4" customHeight="1" x14ac:dyDescent="0.25">
      <c r="A29" s="155" t="s">
        <v>399</v>
      </c>
      <c r="B29" s="156" t="s">
        <v>373</v>
      </c>
      <c r="C29" s="136"/>
      <c r="D29" s="136">
        <v>-580</v>
      </c>
      <c r="E29" s="182"/>
      <c r="F29" s="183"/>
      <c r="G29" s="136"/>
      <c r="H29" s="136"/>
      <c r="I29" s="182"/>
      <c r="J29" s="181"/>
      <c r="K29" s="136">
        <f t="shared" si="9"/>
        <v>0</v>
      </c>
      <c r="L29" s="136">
        <f t="shared" si="7"/>
        <v>-580</v>
      </c>
      <c r="M29" s="182">
        <f t="shared" si="4"/>
        <v>0</v>
      </c>
      <c r="N29" s="138">
        <f t="shared" si="5"/>
        <v>-580</v>
      </c>
    </row>
    <row r="30" spans="1:17" s="59" customFormat="1" ht="57.6" customHeight="1" x14ac:dyDescent="0.25">
      <c r="A30" s="134">
        <v>18010200</v>
      </c>
      <c r="B30" s="141" t="s">
        <v>233</v>
      </c>
      <c r="C30" s="136"/>
      <c r="D30" s="136">
        <v>-213.83</v>
      </c>
      <c r="E30" s="182">
        <f t="shared" si="6"/>
        <v>0</v>
      </c>
      <c r="F30" s="183">
        <f t="shared" si="8"/>
        <v>-213.83</v>
      </c>
      <c r="G30" s="136"/>
      <c r="H30" s="136">
        <v>0</v>
      </c>
      <c r="I30" s="182">
        <f t="shared" si="1"/>
        <v>0</v>
      </c>
      <c r="J30" s="181">
        <f t="shared" si="2"/>
        <v>0</v>
      </c>
      <c r="K30" s="136">
        <f t="shared" si="9"/>
        <v>0</v>
      </c>
      <c r="L30" s="136">
        <f t="shared" si="7"/>
        <v>-213.83</v>
      </c>
      <c r="M30" s="182">
        <f t="shared" si="4"/>
        <v>0</v>
      </c>
      <c r="N30" s="138">
        <f t="shared" si="5"/>
        <v>-213.83</v>
      </c>
    </row>
    <row r="31" spans="1:17" s="13" customFormat="1" ht="52.8" x14ac:dyDescent="0.25">
      <c r="A31" s="134">
        <v>18010300</v>
      </c>
      <c r="B31" s="141" t="s">
        <v>234</v>
      </c>
      <c r="C31" s="181"/>
      <c r="D31" s="136"/>
      <c r="E31" s="179">
        <f t="shared" si="6"/>
        <v>0</v>
      </c>
      <c r="F31" s="183">
        <f t="shared" si="8"/>
        <v>0</v>
      </c>
      <c r="G31" s="178">
        <f>0</f>
        <v>0</v>
      </c>
      <c r="H31" s="178"/>
      <c r="I31" s="179">
        <f t="shared" si="1"/>
        <v>0</v>
      </c>
      <c r="J31" s="181">
        <f t="shared" si="2"/>
        <v>0</v>
      </c>
      <c r="K31" s="129">
        <f>C31+G31</f>
        <v>0</v>
      </c>
      <c r="L31" s="129">
        <f t="shared" si="7"/>
        <v>0</v>
      </c>
      <c r="M31" s="179">
        <f t="shared" si="4"/>
        <v>0</v>
      </c>
      <c r="N31" s="131">
        <f t="shared" si="5"/>
        <v>0</v>
      </c>
    </row>
    <row r="32" spans="1:17" s="59" customFormat="1" ht="52.8" x14ac:dyDescent="0.25">
      <c r="A32" s="134">
        <v>18010400</v>
      </c>
      <c r="B32" s="141" t="s">
        <v>235</v>
      </c>
      <c r="C32" s="181">
        <v>141271.22</v>
      </c>
      <c r="D32" s="136">
        <v>131378.70000000001</v>
      </c>
      <c r="E32" s="182">
        <f t="shared" si="6"/>
        <v>92.997498004193645</v>
      </c>
      <c r="F32" s="183">
        <f t="shared" si="8"/>
        <v>-9892.5199999999895</v>
      </c>
      <c r="G32" s="181"/>
      <c r="H32" s="136"/>
      <c r="I32" s="182">
        <f t="shared" si="1"/>
        <v>0</v>
      </c>
      <c r="J32" s="181">
        <f t="shared" si="2"/>
        <v>0</v>
      </c>
      <c r="K32" s="136">
        <f t="shared" si="9"/>
        <v>141271.22</v>
      </c>
      <c r="L32" s="136">
        <f t="shared" si="7"/>
        <v>131378.70000000001</v>
      </c>
      <c r="M32" s="182">
        <f t="shared" si="4"/>
        <v>92.997498004193645</v>
      </c>
      <c r="N32" s="138">
        <f t="shared" si="5"/>
        <v>-9892.5199999999895</v>
      </c>
    </row>
    <row r="33" spans="1:14" s="59" customFormat="1" ht="13.2" x14ac:dyDescent="0.25">
      <c r="A33" s="134">
        <v>18010500</v>
      </c>
      <c r="B33" s="141" t="s">
        <v>236</v>
      </c>
      <c r="C33" s="138">
        <v>150463.73000000001</v>
      </c>
      <c r="D33" s="138">
        <v>172888.14</v>
      </c>
      <c r="E33" s="182">
        <f t="shared" si="6"/>
        <v>114.9035319010103</v>
      </c>
      <c r="F33" s="183">
        <f t="shared" si="8"/>
        <v>22424.410000000003</v>
      </c>
      <c r="G33" s="181"/>
      <c r="H33" s="138"/>
      <c r="I33" s="182">
        <f t="shared" si="1"/>
        <v>0</v>
      </c>
      <c r="J33" s="181">
        <f t="shared" si="2"/>
        <v>0</v>
      </c>
      <c r="K33" s="136">
        <f t="shared" si="9"/>
        <v>150463.73000000001</v>
      </c>
      <c r="L33" s="136">
        <f t="shared" si="7"/>
        <v>172888.14</v>
      </c>
      <c r="M33" s="182">
        <f t="shared" si="4"/>
        <v>114.9035319010103</v>
      </c>
      <c r="N33" s="138">
        <f t="shared" si="5"/>
        <v>22424.410000000003</v>
      </c>
    </row>
    <row r="34" spans="1:14" s="13" customFormat="1" ht="13.2" x14ac:dyDescent="0.25">
      <c r="A34" s="134">
        <v>18010600</v>
      </c>
      <c r="B34" s="141" t="s">
        <v>237</v>
      </c>
      <c r="C34" s="138">
        <v>257524.61</v>
      </c>
      <c r="D34" s="138">
        <v>359755.87</v>
      </c>
      <c r="E34" s="182">
        <f t="shared" si="6"/>
        <v>139.69766617644814</v>
      </c>
      <c r="F34" s="183">
        <f t="shared" si="8"/>
        <v>102231.26000000001</v>
      </c>
      <c r="G34" s="138">
        <f>SUM(G35:G36)</f>
        <v>0</v>
      </c>
      <c r="H34" s="131">
        <f>SUM(H35:H36)</f>
        <v>0</v>
      </c>
      <c r="I34" s="179">
        <f t="shared" si="1"/>
        <v>0</v>
      </c>
      <c r="J34" s="131">
        <f>SUM(J35:J36)</f>
        <v>0</v>
      </c>
      <c r="K34" s="136">
        <f t="shared" si="9"/>
        <v>257524.61</v>
      </c>
      <c r="L34" s="136">
        <f t="shared" si="7"/>
        <v>359755.87</v>
      </c>
      <c r="M34" s="182">
        <f t="shared" si="4"/>
        <v>139.69766617644814</v>
      </c>
      <c r="N34" s="138">
        <f t="shared" si="5"/>
        <v>102231.26000000001</v>
      </c>
    </row>
    <row r="35" spans="1:14" s="59" customFormat="1" ht="15" customHeight="1" x14ac:dyDescent="0.25">
      <c r="A35" s="134">
        <v>18010700</v>
      </c>
      <c r="B35" s="141" t="s">
        <v>238</v>
      </c>
      <c r="C35" s="138">
        <v>4182.34</v>
      </c>
      <c r="D35" s="138">
        <v>10899.53</v>
      </c>
      <c r="E35" s="182">
        <f t="shared" si="6"/>
        <v>260.60841538468895</v>
      </c>
      <c r="F35" s="183">
        <f t="shared" si="8"/>
        <v>6717.1900000000005</v>
      </c>
      <c r="G35" s="138"/>
      <c r="H35" s="138"/>
      <c r="I35" s="182">
        <f t="shared" si="1"/>
        <v>0</v>
      </c>
      <c r="J35" s="181">
        <f t="shared" si="2"/>
        <v>0</v>
      </c>
      <c r="K35" s="136">
        <f t="shared" si="9"/>
        <v>4182.34</v>
      </c>
      <c r="L35" s="136">
        <f t="shared" si="7"/>
        <v>10899.53</v>
      </c>
      <c r="M35" s="182">
        <f t="shared" si="4"/>
        <v>260.60841538468895</v>
      </c>
      <c r="N35" s="138">
        <f t="shared" si="5"/>
        <v>6717.1900000000005</v>
      </c>
    </row>
    <row r="36" spans="1:14" s="59" customFormat="1" ht="13.2" x14ac:dyDescent="0.25">
      <c r="A36" s="134">
        <v>18010900</v>
      </c>
      <c r="B36" s="141" t="s">
        <v>239</v>
      </c>
      <c r="C36" s="138">
        <v>41695.35</v>
      </c>
      <c r="D36" s="138">
        <v>7462.27</v>
      </c>
      <c r="E36" s="182">
        <f t="shared" si="6"/>
        <v>17.897127617348218</v>
      </c>
      <c r="F36" s="183">
        <f t="shared" si="8"/>
        <v>-34233.08</v>
      </c>
      <c r="G36" s="138"/>
      <c r="H36" s="138"/>
      <c r="I36" s="182">
        <f t="shared" si="1"/>
        <v>0</v>
      </c>
      <c r="J36" s="181">
        <f t="shared" si="2"/>
        <v>0</v>
      </c>
      <c r="K36" s="136">
        <f t="shared" si="9"/>
        <v>41695.35</v>
      </c>
      <c r="L36" s="136">
        <f t="shared" si="7"/>
        <v>7462.27</v>
      </c>
      <c r="M36" s="182">
        <f t="shared" si="4"/>
        <v>17.897127617348218</v>
      </c>
      <c r="N36" s="138">
        <f t="shared" si="5"/>
        <v>-34233.08</v>
      </c>
    </row>
    <row r="37" spans="1:14" s="13" customFormat="1" ht="13.2" x14ac:dyDescent="0.25">
      <c r="A37" s="127">
        <v>18030000</v>
      </c>
      <c r="B37" s="133" t="s">
        <v>240</v>
      </c>
      <c r="C37" s="131">
        <f>SUM(C38)</f>
        <v>440</v>
      </c>
      <c r="D37" s="131">
        <f>SUM(D38)</f>
        <v>1092</v>
      </c>
      <c r="E37" s="179">
        <f t="shared" si="6"/>
        <v>248.18181818181819</v>
      </c>
      <c r="F37" s="180">
        <f t="shared" si="8"/>
        <v>652</v>
      </c>
      <c r="G37" s="138"/>
      <c r="H37" s="138"/>
      <c r="I37" s="179">
        <f t="shared" si="1"/>
        <v>0</v>
      </c>
      <c r="J37" s="181">
        <f t="shared" si="2"/>
        <v>0</v>
      </c>
      <c r="K37" s="129">
        <f t="shared" si="9"/>
        <v>440</v>
      </c>
      <c r="L37" s="129">
        <f t="shared" si="7"/>
        <v>1092</v>
      </c>
      <c r="M37" s="179">
        <f t="shared" si="4"/>
        <v>248.18181818181819</v>
      </c>
      <c r="N37" s="131">
        <f t="shared" si="5"/>
        <v>652</v>
      </c>
    </row>
    <row r="38" spans="1:14" s="13" customFormat="1" ht="26.4" x14ac:dyDescent="0.25">
      <c r="A38" s="134">
        <v>18030200</v>
      </c>
      <c r="B38" s="141" t="s">
        <v>241</v>
      </c>
      <c r="C38" s="136">
        <v>440</v>
      </c>
      <c r="D38" s="136">
        <v>1092</v>
      </c>
      <c r="E38" s="182">
        <f t="shared" si="6"/>
        <v>248.18181818181819</v>
      </c>
      <c r="F38" s="183">
        <f t="shared" si="8"/>
        <v>652</v>
      </c>
      <c r="G38" s="138"/>
      <c r="H38" s="138"/>
      <c r="I38" s="182">
        <f t="shared" si="1"/>
        <v>0</v>
      </c>
      <c r="J38" s="181">
        <f t="shared" si="2"/>
        <v>0</v>
      </c>
      <c r="K38" s="136">
        <f t="shared" si="9"/>
        <v>440</v>
      </c>
      <c r="L38" s="136">
        <f t="shared" si="7"/>
        <v>1092</v>
      </c>
      <c r="M38" s="182">
        <f t="shared" si="4"/>
        <v>248.18181818181819</v>
      </c>
      <c r="N38" s="138">
        <f t="shared" si="5"/>
        <v>652</v>
      </c>
    </row>
    <row r="39" spans="1:14" s="13" customFormat="1" ht="13.2" x14ac:dyDescent="0.25">
      <c r="A39" s="127">
        <v>18050000</v>
      </c>
      <c r="B39" s="133" t="s">
        <v>242</v>
      </c>
      <c r="C39" s="129">
        <f>SUM(C40:C42)</f>
        <v>1215971.9300000002</v>
      </c>
      <c r="D39" s="129">
        <f>SUM(D40:D42)</f>
        <v>1369580.8900000001</v>
      </c>
      <c r="E39" s="179">
        <f t="shared" si="6"/>
        <v>112.63260739908691</v>
      </c>
      <c r="F39" s="180">
        <f>D39-C39</f>
        <v>153608.95999999996</v>
      </c>
      <c r="G39" s="138"/>
      <c r="H39" s="138"/>
      <c r="I39" s="179">
        <f t="shared" si="1"/>
        <v>0</v>
      </c>
      <c r="J39" s="181">
        <f t="shared" si="2"/>
        <v>0</v>
      </c>
      <c r="K39" s="129">
        <f>SUM(K40:K42)</f>
        <v>1215971.9300000002</v>
      </c>
      <c r="L39" s="129">
        <f>SUM(L40:L42)</f>
        <v>1369580.8900000001</v>
      </c>
      <c r="M39" s="179">
        <f t="shared" si="4"/>
        <v>112.63260739908691</v>
      </c>
      <c r="N39" s="131">
        <f t="shared" si="5"/>
        <v>153608.95999999996</v>
      </c>
    </row>
    <row r="40" spans="1:14" s="13" customFormat="1" ht="13.2" x14ac:dyDescent="0.25">
      <c r="A40" s="134">
        <v>18050300</v>
      </c>
      <c r="B40" s="141" t="s">
        <v>243</v>
      </c>
      <c r="C40" s="136">
        <v>13370</v>
      </c>
      <c r="D40" s="136">
        <v>108020</v>
      </c>
      <c r="E40" s="182">
        <f t="shared" si="6"/>
        <v>807.92819745699319</v>
      </c>
      <c r="F40" s="183">
        <f t="shared" si="8"/>
        <v>94650</v>
      </c>
      <c r="G40" s="138"/>
      <c r="H40" s="138"/>
      <c r="I40" s="182">
        <f t="shared" si="1"/>
        <v>0</v>
      </c>
      <c r="J40" s="181">
        <f t="shared" si="2"/>
        <v>0</v>
      </c>
      <c r="K40" s="136">
        <f t="shared" ref="K40:L42" si="10">C40+G40</f>
        <v>13370</v>
      </c>
      <c r="L40" s="136">
        <f t="shared" si="10"/>
        <v>108020</v>
      </c>
      <c r="M40" s="182">
        <f t="shared" si="4"/>
        <v>807.92819745699319</v>
      </c>
      <c r="N40" s="138">
        <f t="shared" si="5"/>
        <v>94650</v>
      </c>
    </row>
    <row r="41" spans="1:14" ht="13.2" x14ac:dyDescent="0.25">
      <c r="A41" s="134">
        <v>18050400</v>
      </c>
      <c r="B41" s="141" t="s">
        <v>244</v>
      </c>
      <c r="C41" s="136">
        <v>1134489.33</v>
      </c>
      <c r="D41" s="136">
        <v>1189341.33</v>
      </c>
      <c r="E41" s="182">
        <f t="shared" si="6"/>
        <v>104.83495071742983</v>
      </c>
      <c r="F41" s="183">
        <f t="shared" si="8"/>
        <v>54852</v>
      </c>
      <c r="G41" s="138"/>
      <c r="H41" s="138"/>
      <c r="I41" s="182">
        <f t="shared" si="1"/>
        <v>0</v>
      </c>
      <c r="J41" s="181">
        <f t="shared" si="2"/>
        <v>0</v>
      </c>
      <c r="K41" s="136">
        <f t="shared" si="10"/>
        <v>1134489.33</v>
      </c>
      <c r="L41" s="136">
        <f t="shared" si="10"/>
        <v>1189341.33</v>
      </c>
      <c r="M41" s="182">
        <f t="shared" si="4"/>
        <v>104.83495071742983</v>
      </c>
      <c r="N41" s="138">
        <f t="shared" si="5"/>
        <v>54852</v>
      </c>
    </row>
    <row r="42" spans="1:14" ht="69" customHeight="1" x14ac:dyDescent="0.25">
      <c r="A42" s="134">
        <v>18050500</v>
      </c>
      <c r="B42" s="141" t="s">
        <v>245</v>
      </c>
      <c r="C42" s="136">
        <v>68112.600000000006</v>
      </c>
      <c r="D42" s="136">
        <v>72219.56</v>
      </c>
      <c r="E42" s="182">
        <f t="shared" si="6"/>
        <v>106.0296626468524</v>
      </c>
      <c r="F42" s="183">
        <f t="shared" si="8"/>
        <v>4106.9599999999919</v>
      </c>
      <c r="G42" s="138"/>
      <c r="H42" s="138"/>
      <c r="I42" s="182">
        <f t="shared" si="1"/>
        <v>0</v>
      </c>
      <c r="J42" s="181">
        <f t="shared" si="2"/>
        <v>0</v>
      </c>
      <c r="K42" s="136">
        <f t="shared" si="10"/>
        <v>68112.600000000006</v>
      </c>
      <c r="L42" s="136">
        <f t="shared" si="10"/>
        <v>72219.56</v>
      </c>
      <c r="M42" s="182">
        <f t="shared" si="4"/>
        <v>106.0296626468524</v>
      </c>
      <c r="N42" s="138">
        <f t="shared" si="5"/>
        <v>4106.9599999999919</v>
      </c>
    </row>
    <row r="43" spans="1:14" s="13" customFormat="1" ht="18.600000000000001" customHeight="1" x14ac:dyDescent="0.25">
      <c r="A43" s="143">
        <v>19000000</v>
      </c>
      <c r="B43" s="133" t="s">
        <v>149</v>
      </c>
      <c r="C43" s="129"/>
      <c r="D43" s="129">
        <f>SUM(D44:D46)</f>
        <v>0</v>
      </c>
      <c r="E43" s="179">
        <f t="shared" si="6"/>
        <v>0</v>
      </c>
      <c r="F43" s="129"/>
      <c r="G43" s="129">
        <f>SUM(G44)</f>
        <v>2320.8700000000003</v>
      </c>
      <c r="H43" s="129">
        <f>SUM(H44)</f>
        <v>3567.14</v>
      </c>
      <c r="I43" s="179">
        <f t="shared" si="1"/>
        <v>153.69839758366473</v>
      </c>
      <c r="J43" s="129">
        <f>SUM(J44)</f>
        <v>1246.2699999999995</v>
      </c>
      <c r="K43" s="129">
        <f>SUM(K44)</f>
        <v>2320.8700000000003</v>
      </c>
      <c r="L43" s="129">
        <f>SUM(L44)</f>
        <v>3567.14</v>
      </c>
      <c r="M43" s="179">
        <f t="shared" si="4"/>
        <v>153.69839758366473</v>
      </c>
      <c r="N43" s="129">
        <f>SUM(N44)</f>
        <v>1246.2699999999995</v>
      </c>
    </row>
    <row r="44" spans="1:14" ht="18" customHeight="1" x14ac:dyDescent="0.25">
      <c r="A44" s="143">
        <v>19010000</v>
      </c>
      <c r="B44" s="133" t="s">
        <v>150</v>
      </c>
      <c r="C44" s="129"/>
      <c r="D44" s="129"/>
      <c r="E44" s="179">
        <f t="shared" si="6"/>
        <v>0</v>
      </c>
      <c r="F44" s="180">
        <f t="shared" si="8"/>
        <v>0</v>
      </c>
      <c r="G44" s="131">
        <f>SUM(G45:G46)</f>
        <v>2320.8700000000003</v>
      </c>
      <c r="H44" s="131">
        <f>SUM(H45:H46)</f>
        <v>3567.14</v>
      </c>
      <c r="I44" s="179">
        <f t="shared" si="1"/>
        <v>153.69839758366473</v>
      </c>
      <c r="J44" s="178">
        <f t="shared" si="2"/>
        <v>1246.2699999999995</v>
      </c>
      <c r="K44" s="129">
        <f>C44+G44</f>
        <v>2320.8700000000003</v>
      </c>
      <c r="L44" s="129">
        <f t="shared" si="7"/>
        <v>3567.14</v>
      </c>
      <c r="M44" s="179">
        <f t="shared" si="4"/>
        <v>153.69839758366473</v>
      </c>
      <c r="N44" s="131">
        <f t="shared" si="5"/>
        <v>1246.2699999999995</v>
      </c>
    </row>
    <row r="45" spans="1:14" ht="66.599999999999994" customHeight="1" x14ac:dyDescent="0.25">
      <c r="A45" s="144">
        <v>19010100</v>
      </c>
      <c r="B45" s="75" t="s">
        <v>151</v>
      </c>
      <c r="C45" s="136"/>
      <c r="D45" s="136"/>
      <c r="E45" s="182">
        <f t="shared" si="6"/>
        <v>0</v>
      </c>
      <c r="F45" s="183">
        <f t="shared" si="8"/>
        <v>0</v>
      </c>
      <c r="G45" s="138">
        <v>2316.0100000000002</v>
      </c>
      <c r="H45" s="138">
        <v>3562.04</v>
      </c>
      <c r="I45" s="182">
        <f t="shared" si="1"/>
        <v>153.80071761348179</v>
      </c>
      <c r="J45" s="181">
        <f t="shared" si="2"/>
        <v>1246.0299999999997</v>
      </c>
      <c r="K45" s="136">
        <f t="shared" si="9"/>
        <v>2316.0100000000002</v>
      </c>
      <c r="L45" s="136">
        <f t="shared" si="7"/>
        <v>3562.04</v>
      </c>
      <c r="M45" s="182">
        <f t="shared" si="4"/>
        <v>153.80071761348179</v>
      </c>
      <c r="N45" s="138">
        <f t="shared" si="5"/>
        <v>1246.0299999999997</v>
      </c>
    </row>
    <row r="46" spans="1:14" ht="55.2" customHeight="1" x14ac:dyDescent="0.25">
      <c r="A46" s="144">
        <v>19010300</v>
      </c>
      <c r="B46" s="75" t="s">
        <v>246</v>
      </c>
      <c r="C46" s="136"/>
      <c r="D46" s="136"/>
      <c r="E46" s="182">
        <f t="shared" si="6"/>
        <v>0</v>
      </c>
      <c r="F46" s="183">
        <f t="shared" si="8"/>
        <v>0</v>
      </c>
      <c r="G46" s="138">
        <v>4.8600000000000003</v>
      </c>
      <c r="H46" s="138">
        <v>5.0999999999999996</v>
      </c>
      <c r="I46" s="182">
        <f t="shared" si="1"/>
        <v>104.93827160493825</v>
      </c>
      <c r="J46" s="181">
        <f t="shared" si="2"/>
        <v>0.23999999999999932</v>
      </c>
      <c r="K46" s="136">
        <f t="shared" si="9"/>
        <v>4.8600000000000003</v>
      </c>
      <c r="L46" s="136">
        <f t="shared" si="7"/>
        <v>5.0999999999999996</v>
      </c>
      <c r="M46" s="182">
        <f t="shared" si="4"/>
        <v>104.93827160493825</v>
      </c>
      <c r="N46" s="138">
        <f t="shared" si="5"/>
        <v>0.23999999999999932</v>
      </c>
    </row>
    <row r="47" spans="1:14" ht="23.4" customHeight="1" x14ac:dyDescent="0.25">
      <c r="A47" s="127">
        <v>20000000</v>
      </c>
      <c r="B47" s="128" t="s">
        <v>35</v>
      </c>
      <c r="C47" s="129">
        <f>C48+C53+C58</f>
        <v>40146.400000000001</v>
      </c>
      <c r="D47" s="129">
        <f>D48+D53+D58+D69</f>
        <v>11445.699999999999</v>
      </c>
      <c r="E47" s="179">
        <f t="shared" ref="E47:E95" si="11">IF(C47=0,0,D47/C47*100)</f>
        <v>28.509903752266702</v>
      </c>
      <c r="F47" s="180">
        <f t="shared" ref="F47:F95" si="12">D47-C47</f>
        <v>-28700.700000000004</v>
      </c>
      <c r="G47" s="131">
        <f>G48+G62</f>
        <v>181481.68</v>
      </c>
      <c r="H47" s="131">
        <f>H48+H62</f>
        <v>224567.8</v>
      </c>
      <c r="I47" s="179">
        <f t="shared" si="1"/>
        <v>123.74130545849036</v>
      </c>
      <c r="J47" s="178">
        <f>H47-G47</f>
        <v>43086.119999999995</v>
      </c>
      <c r="K47" s="129">
        <f>C47+G47</f>
        <v>221628.08</v>
      </c>
      <c r="L47" s="129">
        <f>D47+H47</f>
        <v>236013.5</v>
      </c>
      <c r="M47" s="179">
        <f t="shared" si="4"/>
        <v>106.49079304391394</v>
      </c>
      <c r="N47" s="131">
        <f>L47-K47</f>
        <v>14385.420000000013</v>
      </c>
    </row>
    <row r="48" spans="1:14" ht="34.200000000000003" customHeight="1" x14ac:dyDescent="0.25">
      <c r="A48" s="127">
        <v>21000000</v>
      </c>
      <c r="B48" s="128" t="s">
        <v>247</v>
      </c>
      <c r="C48" s="184">
        <f>C49</f>
        <v>25041</v>
      </c>
      <c r="D48" s="184">
        <f>D49</f>
        <v>2057</v>
      </c>
      <c r="E48" s="179">
        <f t="shared" si="11"/>
        <v>8.2145281737949762</v>
      </c>
      <c r="F48" s="180">
        <f t="shared" si="12"/>
        <v>-22984</v>
      </c>
      <c r="G48" s="131">
        <f>G52</f>
        <v>7297.19</v>
      </c>
      <c r="H48" s="131"/>
      <c r="I48" s="179">
        <f t="shared" ref="I48:I102" si="13">IF(G48=0,0,H48/G48*100)</f>
        <v>0</v>
      </c>
      <c r="J48" s="178">
        <f t="shared" ref="J48:J102" si="14">H48-G48</f>
        <v>-7297.19</v>
      </c>
      <c r="K48" s="129">
        <f t="shared" si="9"/>
        <v>32338.19</v>
      </c>
      <c r="L48" s="129">
        <f t="shared" si="7"/>
        <v>2057</v>
      </c>
      <c r="M48" s="179">
        <f t="shared" si="4"/>
        <v>6.3609002235437417</v>
      </c>
      <c r="N48" s="131">
        <f t="shared" si="5"/>
        <v>-30281.19</v>
      </c>
    </row>
    <row r="49" spans="1:36" ht="17.399999999999999" customHeight="1" x14ac:dyDescent="0.25">
      <c r="A49" s="127">
        <v>21080000</v>
      </c>
      <c r="B49" s="128" t="s">
        <v>248</v>
      </c>
      <c r="C49" s="131">
        <f>SUM(C50:C52)</f>
        <v>25041</v>
      </c>
      <c r="D49" s="131">
        <f>SUM(D50:D52)</f>
        <v>2057</v>
      </c>
      <c r="E49" s="179">
        <f t="shared" si="11"/>
        <v>8.2145281737949762</v>
      </c>
      <c r="F49" s="180">
        <f t="shared" si="12"/>
        <v>-22984</v>
      </c>
      <c r="G49" s="129"/>
      <c r="H49" s="129"/>
      <c r="I49" s="179">
        <f t="shared" si="13"/>
        <v>0</v>
      </c>
      <c r="J49" s="178">
        <f t="shared" si="14"/>
        <v>0</v>
      </c>
      <c r="K49" s="129">
        <f t="shared" ref="K49:K105" si="15">C49+G49</f>
        <v>25041</v>
      </c>
      <c r="L49" s="129">
        <f>D49+H49</f>
        <v>2057</v>
      </c>
      <c r="M49" s="179">
        <f t="shared" ref="M49:M104" si="16">IF(K49=0,0,L49/K49*100)</f>
        <v>8.2145281737949762</v>
      </c>
      <c r="N49" s="131">
        <f t="shared" ref="N49:N104" si="17">L49-K49</f>
        <v>-22984</v>
      </c>
    </row>
    <row r="50" spans="1:36" s="63" customFormat="1" ht="13.2" x14ac:dyDescent="0.25">
      <c r="A50" s="134">
        <v>21081100</v>
      </c>
      <c r="B50" s="135" t="s">
        <v>249</v>
      </c>
      <c r="C50" s="138">
        <v>1241</v>
      </c>
      <c r="D50" s="138">
        <v>2057</v>
      </c>
      <c r="E50" s="182">
        <f t="shared" si="11"/>
        <v>165.75342465753425</v>
      </c>
      <c r="F50" s="138">
        <f>F60+F62</f>
        <v>5248.86</v>
      </c>
      <c r="G50" s="138"/>
      <c r="H50" s="138"/>
      <c r="I50" s="182">
        <f t="shared" si="13"/>
        <v>0</v>
      </c>
      <c r="J50" s="138"/>
      <c r="K50" s="136">
        <f t="shared" si="15"/>
        <v>1241</v>
      </c>
      <c r="L50" s="136">
        <f>D50+H50</f>
        <v>2057</v>
      </c>
      <c r="M50" s="182">
        <f t="shared" si="16"/>
        <v>165.75342465753425</v>
      </c>
      <c r="N50" s="138">
        <f t="shared" si="17"/>
        <v>816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s="61" customFormat="1" ht="52.8" x14ac:dyDescent="0.25">
      <c r="A51" s="134">
        <v>21081500</v>
      </c>
      <c r="B51" s="135" t="s">
        <v>250</v>
      </c>
      <c r="C51" s="185">
        <v>23800</v>
      </c>
      <c r="D51" s="186"/>
      <c r="E51" s="182">
        <f t="shared" si="11"/>
        <v>0</v>
      </c>
      <c r="F51" s="183">
        <f t="shared" si="12"/>
        <v>-23800</v>
      </c>
      <c r="G51" s="181"/>
      <c r="H51" s="186"/>
      <c r="I51" s="182">
        <f t="shared" si="13"/>
        <v>0</v>
      </c>
      <c r="J51" s="181">
        <f t="shared" si="14"/>
        <v>0</v>
      </c>
      <c r="K51" s="136">
        <f t="shared" si="15"/>
        <v>23800</v>
      </c>
      <c r="L51" s="136">
        <f t="shared" ref="L51:L62" si="18">D51+H51</f>
        <v>0</v>
      </c>
      <c r="M51" s="182">
        <f t="shared" si="16"/>
        <v>0</v>
      </c>
      <c r="N51" s="138">
        <f t="shared" si="17"/>
        <v>-23800</v>
      </c>
    </row>
    <row r="52" spans="1:36" s="61" customFormat="1" ht="39.6" x14ac:dyDescent="0.25">
      <c r="A52" s="145">
        <v>21110000</v>
      </c>
      <c r="B52" s="74" t="s">
        <v>152</v>
      </c>
      <c r="C52" s="138"/>
      <c r="D52" s="186"/>
      <c r="E52" s="182">
        <f t="shared" si="11"/>
        <v>0</v>
      </c>
      <c r="F52" s="183">
        <f t="shared" si="12"/>
        <v>0</v>
      </c>
      <c r="G52" s="181">
        <v>7297.19</v>
      </c>
      <c r="H52" s="186"/>
      <c r="I52" s="182">
        <f t="shared" si="13"/>
        <v>0</v>
      </c>
      <c r="J52" s="181">
        <f t="shared" si="14"/>
        <v>-7297.19</v>
      </c>
      <c r="K52" s="136">
        <f t="shared" si="15"/>
        <v>7297.19</v>
      </c>
      <c r="L52" s="136">
        <f t="shared" si="18"/>
        <v>0</v>
      </c>
      <c r="M52" s="182">
        <f t="shared" si="16"/>
        <v>0</v>
      </c>
      <c r="N52" s="138">
        <f t="shared" si="17"/>
        <v>-7297.19</v>
      </c>
    </row>
    <row r="53" spans="1:36" s="61" customFormat="1" ht="39.6" x14ac:dyDescent="0.25">
      <c r="A53" s="127">
        <v>22000000</v>
      </c>
      <c r="B53" s="128" t="s">
        <v>251</v>
      </c>
      <c r="C53" s="131">
        <f>C54+C56</f>
        <v>7870.5</v>
      </c>
      <c r="D53" s="131">
        <f>D54+D56</f>
        <v>2770.99</v>
      </c>
      <c r="E53" s="179">
        <f t="shared" si="11"/>
        <v>35.207293056349656</v>
      </c>
      <c r="F53" s="180">
        <f t="shared" si="12"/>
        <v>-5099.51</v>
      </c>
      <c r="G53" s="178"/>
      <c r="H53" s="187"/>
      <c r="I53" s="179">
        <f t="shared" si="13"/>
        <v>0</v>
      </c>
      <c r="J53" s="178">
        <f t="shared" si="14"/>
        <v>0</v>
      </c>
      <c r="K53" s="129">
        <f t="shared" si="15"/>
        <v>7870.5</v>
      </c>
      <c r="L53" s="129">
        <f t="shared" si="18"/>
        <v>2770.99</v>
      </c>
      <c r="M53" s="179">
        <f t="shared" si="16"/>
        <v>35.207293056349656</v>
      </c>
      <c r="N53" s="131">
        <f t="shared" si="17"/>
        <v>-5099.51</v>
      </c>
    </row>
    <row r="54" spans="1:36" s="61" customFormat="1" ht="26.4" x14ac:dyDescent="0.25">
      <c r="A54" s="127">
        <v>22010000</v>
      </c>
      <c r="B54" s="128" t="s">
        <v>36</v>
      </c>
      <c r="C54" s="131">
        <f>C55</f>
        <v>7858.09</v>
      </c>
      <c r="D54" s="131">
        <f>D55</f>
        <v>2749.04</v>
      </c>
      <c r="E54" s="179">
        <f t="shared" si="11"/>
        <v>34.983564708472414</v>
      </c>
      <c r="F54" s="180">
        <f t="shared" si="12"/>
        <v>-5109.05</v>
      </c>
      <c r="G54" s="178"/>
      <c r="H54" s="187"/>
      <c r="I54" s="179">
        <f t="shared" si="13"/>
        <v>0</v>
      </c>
      <c r="J54" s="178">
        <f t="shared" si="14"/>
        <v>0</v>
      </c>
      <c r="K54" s="129">
        <f t="shared" si="15"/>
        <v>7858.09</v>
      </c>
      <c r="L54" s="129">
        <f t="shared" si="18"/>
        <v>2749.04</v>
      </c>
      <c r="M54" s="179">
        <f t="shared" si="16"/>
        <v>34.983564708472414</v>
      </c>
      <c r="N54" s="131">
        <f t="shared" si="17"/>
        <v>-5109.05</v>
      </c>
    </row>
    <row r="55" spans="1:36" s="61" customFormat="1" ht="26.4" x14ac:dyDescent="0.25">
      <c r="A55" s="134">
        <v>22012500</v>
      </c>
      <c r="B55" s="147" t="s">
        <v>252</v>
      </c>
      <c r="C55" s="138">
        <v>7858.09</v>
      </c>
      <c r="D55" s="186">
        <v>2749.04</v>
      </c>
      <c r="E55" s="182">
        <f t="shared" si="11"/>
        <v>34.983564708472414</v>
      </c>
      <c r="F55" s="183">
        <f t="shared" si="12"/>
        <v>-5109.05</v>
      </c>
      <c r="G55" s="181"/>
      <c r="H55" s="186"/>
      <c r="I55" s="182">
        <f t="shared" si="13"/>
        <v>0</v>
      </c>
      <c r="J55" s="181">
        <f t="shared" si="14"/>
        <v>0</v>
      </c>
      <c r="K55" s="136">
        <f t="shared" si="15"/>
        <v>7858.09</v>
      </c>
      <c r="L55" s="136">
        <f t="shared" si="18"/>
        <v>2749.04</v>
      </c>
      <c r="M55" s="182">
        <f t="shared" si="16"/>
        <v>34.983564708472414</v>
      </c>
      <c r="N55" s="138">
        <f t="shared" si="17"/>
        <v>-5109.05</v>
      </c>
    </row>
    <row r="56" spans="1:36" s="61" customFormat="1" ht="13.2" x14ac:dyDescent="0.25">
      <c r="A56" s="127">
        <v>22090000</v>
      </c>
      <c r="B56" s="133" t="s">
        <v>253</v>
      </c>
      <c r="C56" s="131">
        <f>C57</f>
        <v>12.41</v>
      </c>
      <c r="D56" s="131">
        <f>D57</f>
        <v>21.95</v>
      </c>
      <c r="E56" s="179">
        <f t="shared" si="11"/>
        <v>176.87348912167607</v>
      </c>
      <c r="F56" s="180">
        <f t="shared" si="12"/>
        <v>9.5399999999999991</v>
      </c>
      <c r="G56" s="188"/>
      <c r="H56" s="187"/>
      <c r="I56" s="179">
        <f t="shared" si="13"/>
        <v>0</v>
      </c>
      <c r="J56" s="178">
        <f t="shared" si="14"/>
        <v>0</v>
      </c>
      <c r="K56" s="129">
        <f t="shared" si="15"/>
        <v>12.41</v>
      </c>
      <c r="L56" s="129">
        <f t="shared" si="18"/>
        <v>21.95</v>
      </c>
      <c r="M56" s="179">
        <f t="shared" si="16"/>
        <v>176.87348912167607</v>
      </c>
      <c r="N56" s="131">
        <f t="shared" si="17"/>
        <v>9.5399999999999991</v>
      </c>
    </row>
    <row r="57" spans="1:36" s="61" customFormat="1" ht="26.4" x14ac:dyDescent="0.25">
      <c r="A57" s="134">
        <v>22090100</v>
      </c>
      <c r="B57" s="148" t="s">
        <v>254</v>
      </c>
      <c r="C57" s="138">
        <v>12.41</v>
      </c>
      <c r="D57" s="186">
        <v>21.95</v>
      </c>
      <c r="E57" s="182">
        <f t="shared" si="11"/>
        <v>176.87348912167607</v>
      </c>
      <c r="F57" s="183">
        <f t="shared" si="12"/>
        <v>9.5399999999999991</v>
      </c>
      <c r="G57" s="181"/>
      <c r="H57" s="186"/>
      <c r="I57" s="182">
        <f t="shared" si="13"/>
        <v>0</v>
      </c>
      <c r="J57" s="181">
        <f t="shared" si="14"/>
        <v>0</v>
      </c>
      <c r="K57" s="136">
        <f t="shared" si="15"/>
        <v>12.41</v>
      </c>
      <c r="L57" s="136">
        <f t="shared" si="18"/>
        <v>21.95</v>
      </c>
      <c r="M57" s="182">
        <f t="shared" si="16"/>
        <v>176.87348912167607</v>
      </c>
      <c r="N57" s="138">
        <f t="shared" si="17"/>
        <v>9.5399999999999991</v>
      </c>
    </row>
    <row r="58" spans="1:36" s="61" customFormat="1" ht="13.2" x14ac:dyDescent="0.25">
      <c r="A58" s="127">
        <v>24000000</v>
      </c>
      <c r="B58" s="133" t="s">
        <v>341</v>
      </c>
      <c r="C58" s="131">
        <f>C59</f>
        <v>7234.9</v>
      </c>
      <c r="D58" s="187">
        <f>D59</f>
        <v>5248.86</v>
      </c>
      <c r="E58" s="179">
        <f t="shared" si="11"/>
        <v>72.549171377627886</v>
      </c>
      <c r="F58" s="180">
        <f t="shared" si="12"/>
        <v>-1986.04</v>
      </c>
      <c r="G58" s="184"/>
      <c r="H58" s="187"/>
      <c r="I58" s="179">
        <f t="shared" si="13"/>
        <v>0</v>
      </c>
      <c r="J58" s="178">
        <f t="shared" si="14"/>
        <v>0</v>
      </c>
      <c r="K58" s="129">
        <f t="shared" si="15"/>
        <v>7234.9</v>
      </c>
      <c r="L58" s="129">
        <f t="shared" si="18"/>
        <v>5248.86</v>
      </c>
      <c r="M58" s="179">
        <f t="shared" si="16"/>
        <v>72.549171377627886</v>
      </c>
      <c r="N58" s="131">
        <f t="shared" si="17"/>
        <v>-1986.04</v>
      </c>
    </row>
    <row r="59" spans="1:36" s="61" customFormat="1" ht="13.2" x14ac:dyDescent="0.25">
      <c r="A59" s="127">
        <v>24060000</v>
      </c>
      <c r="B59" s="128" t="s">
        <v>37</v>
      </c>
      <c r="C59" s="131">
        <f>C60+C61</f>
        <v>7234.9</v>
      </c>
      <c r="D59" s="131">
        <f>D60+D61</f>
        <v>5248.86</v>
      </c>
      <c r="E59" s="179">
        <f t="shared" si="11"/>
        <v>72.549171377627886</v>
      </c>
      <c r="F59" s="180">
        <f t="shared" si="12"/>
        <v>-1986.04</v>
      </c>
      <c r="G59" s="184"/>
      <c r="H59" s="187"/>
      <c r="I59" s="179">
        <f t="shared" si="13"/>
        <v>0</v>
      </c>
      <c r="J59" s="178">
        <f t="shared" si="14"/>
        <v>0</v>
      </c>
      <c r="K59" s="129">
        <f t="shared" si="15"/>
        <v>7234.9</v>
      </c>
      <c r="L59" s="129">
        <f t="shared" si="18"/>
        <v>5248.86</v>
      </c>
      <c r="M59" s="179">
        <f t="shared" si="16"/>
        <v>72.549171377627886</v>
      </c>
      <c r="N59" s="131">
        <f t="shared" si="17"/>
        <v>-1986.04</v>
      </c>
    </row>
    <row r="60" spans="1:36" s="13" customFormat="1" ht="13.2" x14ac:dyDescent="0.25">
      <c r="A60" s="145">
        <v>24060300</v>
      </c>
      <c r="B60" s="74" t="s">
        <v>248</v>
      </c>
      <c r="C60" s="138"/>
      <c r="D60" s="189">
        <v>5248.86</v>
      </c>
      <c r="E60" s="182">
        <f t="shared" si="11"/>
        <v>0</v>
      </c>
      <c r="F60" s="183">
        <f t="shared" si="12"/>
        <v>5248.86</v>
      </c>
      <c r="G60" s="185"/>
      <c r="H60" s="189"/>
      <c r="I60" s="179">
        <f t="shared" si="13"/>
        <v>0</v>
      </c>
      <c r="J60" s="181">
        <f t="shared" si="14"/>
        <v>0</v>
      </c>
      <c r="K60" s="146">
        <f t="shared" si="15"/>
        <v>0</v>
      </c>
      <c r="L60" s="146">
        <f t="shared" si="18"/>
        <v>5248.86</v>
      </c>
      <c r="M60" s="179">
        <f t="shared" si="16"/>
        <v>0</v>
      </c>
      <c r="N60" s="138">
        <f t="shared" si="17"/>
        <v>5248.86</v>
      </c>
    </row>
    <row r="61" spans="1:36" s="13" customFormat="1" ht="105.6" x14ac:dyDescent="0.25">
      <c r="A61" s="155">
        <v>24062200</v>
      </c>
      <c r="B61" s="156" t="s">
        <v>400</v>
      </c>
      <c r="C61" s="138">
        <v>7234.9</v>
      </c>
      <c r="D61" s="189"/>
      <c r="E61" s="182"/>
      <c r="F61" s="183"/>
      <c r="G61" s="185"/>
      <c r="H61" s="189"/>
      <c r="I61" s="179"/>
      <c r="J61" s="181"/>
      <c r="K61" s="146">
        <f t="shared" si="15"/>
        <v>7234.9</v>
      </c>
      <c r="L61" s="146">
        <f t="shared" si="18"/>
        <v>0</v>
      </c>
      <c r="M61" s="179">
        <f t="shared" si="16"/>
        <v>0</v>
      </c>
      <c r="N61" s="138">
        <f t="shared" si="17"/>
        <v>-7234.9</v>
      </c>
    </row>
    <row r="62" spans="1:36" s="13" customFormat="1" ht="26.4" x14ac:dyDescent="0.25">
      <c r="A62" s="149">
        <v>25000000</v>
      </c>
      <c r="B62" s="190" t="s">
        <v>255</v>
      </c>
      <c r="C62" s="131">
        <f>C63+C66</f>
        <v>0</v>
      </c>
      <c r="D62" s="131">
        <f>D63+D66</f>
        <v>0</v>
      </c>
      <c r="E62" s="179">
        <f t="shared" si="11"/>
        <v>0</v>
      </c>
      <c r="F62" s="180">
        <f t="shared" si="12"/>
        <v>0</v>
      </c>
      <c r="G62" s="191">
        <f>G63+G66</f>
        <v>174184.49</v>
      </c>
      <c r="H62" s="191">
        <f>H63+H66</f>
        <v>224567.8</v>
      </c>
      <c r="I62" s="179">
        <f t="shared" si="13"/>
        <v>128.92525620392493</v>
      </c>
      <c r="J62" s="178">
        <f t="shared" si="14"/>
        <v>50383.31</v>
      </c>
      <c r="K62" s="192">
        <f t="shared" si="15"/>
        <v>174184.49</v>
      </c>
      <c r="L62" s="192">
        <f t="shared" si="18"/>
        <v>224567.8</v>
      </c>
      <c r="M62" s="179">
        <f t="shared" si="16"/>
        <v>128.92525620392493</v>
      </c>
      <c r="N62" s="131">
        <f t="shared" si="17"/>
        <v>50383.31</v>
      </c>
    </row>
    <row r="63" spans="1:36" ht="37.950000000000003" customHeight="1" x14ac:dyDescent="0.25">
      <c r="A63" s="127">
        <v>25010000</v>
      </c>
      <c r="B63" s="133" t="s">
        <v>256</v>
      </c>
      <c r="C63" s="131">
        <f>SUM(C64:C65)</f>
        <v>0</v>
      </c>
      <c r="D63" s="131">
        <f>SUM(D64:D65)</f>
        <v>0</v>
      </c>
      <c r="E63" s="179">
        <f t="shared" si="11"/>
        <v>0</v>
      </c>
      <c r="F63" s="180">
        <f t="shared" si="12"/>
        <v>0</v>
      </c>
      <c r="G63" s="131">
        <f>SUM(G64:G65)</f>
        <v>168029.03999999998</v>
      </c>
      <c r="H63" s="131">
        <f>SUM(H64:H65)</f>
        <v>171590.75</v>
      </c>
      <c r="I63" s="179">
        <f t="shared" si="13"/>
        <v>102.11969907106536</v>
      </c>
      <c r="J63" s="178">
        <f t="shared" si="14"/>
        <v>3561.710000000021</v>
      </c>
      <c r="K63" s="129">
        <f t="shared" si="15"/>
        <v>168029.03999999998</v>
      </c>
      <c r="L63" s="129">
        <f t="shared" ref="L63:L75" si="19">D63+H63</f>
        <v>171590.75</v>
      </c>
      <c r="M63" s="179">
        <f t="shared" si="16"/>
        <v>102.11969907106536</v>
      </c>
      <c r="N63" s="131">
        <f t="shared" si="17"/>
        <v>3561.710000000021</v>
      </c>
    </row>
    <row r="64" spans="1:36" ht="39.6" x14ac:dyDescent="0.25">
      <c r="A64" s="145">
        <v>25010100</v>
      </c>
      <c r="B64" s="75" t="s">
        <v>257</v>
      </c>
      <c r="C64" s="138"/>
      <c r="D64" s="193"/>
      <c r="E64" s="182">
        <f t="shared" si="11"/>
        <v>0</v>
      </c>
      <c r="F64" s="183">
        <f t="shared" si="12"/>
        <v>0</v>
      </c>
      <c r="G64" s="138">
        <v>163189.35999999999</v>
      </c>
      <c r="H64" s="138">
        <v>163681.79999999999</v>
      </c>
      <c r="I64" s="182">
        <f t="shared" si="13"/>
        <v>100.30175986963856</v>
      </c>
      <c r="J64" s="181">
        <f t="shared" si="14"/>
        <v>492.44000000000233</v>
      </c>
      <c r="K64" s="136">
        <f t="shared" si="15"/>
        <v>163189.35999999999</v>
      </c>
      <c r="L64" s="136">
        <f t="shared" si="19"/>
        <v>163681.79999999999</v>
      </c>
      <c r="M64" s="182">
        <f t="shared" si="16"/>
        <v>100.30175986963856</v>
      </c>
      <c r="N64" s="138">
        <f t="shared" si="17"/>
        <v>492.44000000000233</v>
      </c>
    </row>
    <row r="65" spans="1:14" ht="52.8" x14ac:dyDescent="0.25">
      <c r="A65" s="145">
        <v>25010300</v>
      </c>
      <c r="B65" s="75" t="s">
        <v>258</v>
      </c>
      <c r="C65" s="138"/>
      <c r="D65" s="193"/>
      <c r="E65" s="182">
        <f t="shared" si="11"/>
        <v>0</v>
      </c>
      <c r="F65" s="183">
        <f t="shared" si="12"/>
        <v>0</v>
      </c>
      <c r="G65" s="138">
        <v>4839.68</v>
      </c>
      <c r="H65" s="138">
        <v>7908.95</v>
      </c>
      <c r="I65" s="182">
        <f t="shared" si="13"/>
        <v>163.41886240412589</v>
      </c>
      <c r="J65" s="181">
        <f t="shared" si="14"/>
        <v>3069.2699999999995</v>
      </c>
      <c r="K65" s="136">
        <f t="shared" si="15"/>
        <v>4839.68</v>
      </c>
      <c r="L65" s="136">
        <f t="shared" si="19"/>
        <v>7908.95</v>
      </c>
      <c r="M65" s="182">
        <f t="shared" si="16"/>
        <v>163.41886240412589</v>
      </c>
      <c r="N65" s="138">
        <f t="shared" si="17"/>
        <v>3069.2699999999995</v>
      </c>
    </row>
    <row r="66" spans="1:14" ht="26.4" x14ac:dyDescent="0.25">
      <c r="A66" s="127">
        <v>25020000</v>
      </c>
      <c r="B66" s="133" t="s">
        <v>38</v>
      </c>
      <c r="C66" s="131">
        <f>SUM(C67)</f>
        <v>0</v>
      </c>
      <c r="D66" s="131">
        <f>SUM(D67)</f>
        <v>0</v>
      </c>
      <c r="E66" s="179">
        <f t="shared" si="11"/>
        <v>0</v>
      </c>
      <c r="F66" s="180">
        <f t="shared" si="12"/>
        <v>0</v>
      </c>
      <c r="G66" s="131">
        <f>G67+G68</f>
        <v>6155.45</v>
      </c>
      <c r="H66" s="131">
        <f>H67+H68</f>
        <v>52977.05</v>
      </c>
      <c r="I66" s="179">
        <f t="shared" si="13"/>
        <v>860.65275487576059</v>
      </c>
      <c r="J66" s="178">
        <f t="shared" si="14"/>
        <v>46821.600000000006</v>
      </c>
      <c r="K66" s="129">
        <f t="shared" si="15"/>
        <v>6155.45</v>
      </c>
      <c r="L66" s="129">
        <f t="shared" si="19"/>
        <v>52977.05</v>
      </c>
      <c r="M66" s="179">
        <f t="shared" si="16"/>
        <v>860.65275487576059</v>
      </c>
      <c r="N66" s="131">
        <f t="shared" si="17"/>
        <v>46821.600000000006</v>
      </c>
    </row>
    <row r="67" spans="1:14" ht="26.4" x14ac:dyDescent="0.25">
      <c r="A67" s="134">
        <v>25020100</v>
      </c>
      <c r="B67" s="141" t="s">
        <v>259</v>
      </c>
      <c r="C67" s="138"/>
      <c r="D67" s="193"/>
      <c r="E67" s="182">
        <f t="shared" si="11"/>
        <v>0</v>
      </c>
      <c r="F67" s="183"/>
      <c r="G67" s="138"/>
      <c r="H67" s="138">
        <v>8350</v>
      </c>
      <c r="I67" s="182">
        <f t="shared" si="13"/>
        <v>0</v>
      </c>
      <c r="J67" s="181">
        <f t="shared" si="14"/>
        <v>8350</v>
      </c>
      <c r="K67" s="136">
        <f t="shared" si="15"/>
        <v>0</v>
      </c>
      <c r="L67" s="136">
        <f t="shared" si="19"/>
        <v>8350</v>
      </c>
      <c r="M67" s="182">
        <f t="shared" si="16"/>
        <v>0</v>
      </c>
      <c r="N67" s="138">
        <f t="shared" si="17"/>
        <v>8350</v>
      </c>
    </row>
    <row r="68" spans="1:14" ht="106.95" customHeight="1" x14ac:dyDescent="0.25">
      <c r="A68" s="145">
        <v>25020200</v>
      </c>
      <c r="B68" s="75" t="s">
        <v>260</v>
      </c>
      <c r="C68" s="138"/>
      <c r="D68" s="194"/>
      <c r="E68" s="182">
        <f t="shared" si="11"/>
        <v>0</v>
      </c>
      <c r="F68" s="183">
        <f t="shared" si="12"/>
        <v>0</v>
      </c>
      <c r="G68" s="166">
        <v>6155.45</v>
      </c>
      <c r="H68" s="138">
        <v>44627.05</v>
      </c>
      <c r="I68" s="182">
        <f t="shared" si="13"/>
        <v>725.0006092162231</v>
      </c>
      <c r="J68" s="181">
        <f t="shared" si="14"/>
        <v>38471.600000000006</v>
      </c>
      <c r="K68" s="136">
        <f t="shared" si="15"/>
        <v>6155.45</v>
      </c>
      <c r="L68" s="136">
        <f>D68+H68</f>
        <v>44627.05</v>
      </c>
      <c r="M68" s="182">
        <f t="shared" si="16"/>
        <v>725.0006092162231</v>
      </c>
      <c r="N68" s="138">
        <f t="shared" si="17"/>
        <v>38471.600000000006</v>
      </c>
    </row>
    <row r="69" spans="1:14" ht="19.2" customHeight="1" x14ac:dyDescent="0.25">
      <c r="A69" s="127">
        <v>30000000</v>
      </c>
      <c r="B69" s="128" t="s">
        <v>261</v>
      </c>
      <c r="C69" s="131">
        <f>C73</f>
        <v>0</v>
      </c>
      <c r="D69" s="131">
        <f>D70+D73</f>
        <v>1368.85</v>
      </c>
      <c r="E69" s="179">
        <f t="shared" si="11"/>
        <v>0</v>
      </c>
      <c r="F69" s="180">
        <f t="shared" si="12"/>
        <v>1368.85</v>
      </c>
      <c r="G69" s="195">
        <f>G73</f>
        <v>30000.880000000001</v>
      </c>
      <c r="H69" s="195">
        <f>H73</f>
        <v>0</v>
      </c>
      <c r="I69" s="179">
        <f t="shared" si="13"/>
        <v>0</v>
      </c>
      <c r="J69" s="178">
        <f t="shared" si="14"/>
        <v>-30000.880000000001</v>
      </c>
      <c r="K69" s="129">
        <f t="shared" si="15"/>
        <v>30000.880000000001</v>
      </c>
      <c r="L69" s="129">
        <f t="shared" si="19"/>
        <v>1368.85</v>
      </c>
      <c r="M69" s="179">
        <f t="shared" si="16"/>
        <v>4.5626994941481707</v>
      </c>
      <c r="N69" s="131">
        <f t="shared" si="17"/>
        <v>-28632.030000000002</v>
      </c>
    </row>
    <row r="70" spans="1:14" ht="30" customHeight="1" x14ac:dyDescent="0.25">
      <c r="A70" s="256" t="s">
        <v>404</v>
      </c>
      <c r="B70" s="153" t="s">
        <v>376</v>
      </c>
      <c r="C70" s="131"/>
      <c r="D70" s="131">
        <f>D71</f>
        <v>1368.85</v>
      </c>
      <c r="E70" s="179"/>
      <c r="F70" s="180"/>
      <c r="G70" s="195"/>
      <c r="H70" s="195"/>
      <c r="I70" s="179"/>
      <c r="J70" s="178">
        <f t="shared" si="14"/>
        <v>0</v>
      </c>
      <c r="K70" s="129">
        <f t="shared" si="15"/>
        <v>0</v>
      </c>
      <c r="L70" s="129">
        <f t="shared" si="19"/>
        <v>1368.85</v>
      </c>
      <c r="M70" s="179"/>
      <c r="N70" s="131">
        <f t="shared" si="17"/>
        <v>1368.85</v>
      </c>
    </row>
    <row r="71" spans="1:14" ht="85.2" customHeight="1" x14ac:dyDescent="0.25">
      <c r="A71" s="256" t="s">
        <v>405</v>
      </c>
      <c r="B71" s="153" t="s">
        <v>374</v>
      </c>
      <c r="C71" s="131"/>
      <c r="D71" s="131">
        <f>D72</f>
        <v>1368.85</v>
      </c>
      <c r="E71" s="179"/>
      <c r="F71" s="180"/>
      <c r="G71" s="195"/>
      <c r="H71" s="195"/>
      <c r="I71" s="179"/>
      <c r="J71" s="178">
        <f t="shared" si="14"/>
        <v>0</v>
      </c>
      <c r="K71" s="129">
        <f t="shared" si="15"/>
        <v>0</v>
      </c>
      <c r="L71" s="129">
        <f t="shared" si="19"/>
        <v>1368.85</v>
      </c>
      <c r="M71" s="179"/>
      <c r="N71" s="131">
        <f t="shared" si="17"/>
        <v>1368.85</v>
      </c>
    </row>
    <row r="72" spans="1:14" ht="81.599999999999994" customHeight="1" x14ac:dyDescent="0.25">
      <c r="A72" s="155" t="s">
        <v>403</v>
      </c>
      <c r="B72" s="156" t="s">
        <v>375</v>
      </c>
      <c r="C72" s="131"/>
      <c r="D72" s="138">
        <v>1368.85</v>
      </c>
      <c r="E72" s="179"/>
      <c r="F72" s="180"/>
      <c r="G72" s="195"/>
      <c r="H72" s="195"/>
      <c r="I72" s="179"/>
      <c r="J72" s="178">
        <f t="shared" si="14"/>
        <v>0</v>
      </c>
      <c r="K72" s="129">
        <f t="shared" si="15"/>
        <v>0</v>
      </c>
      <c r="L72" s="129">
        <f t="shared" si="19"/>
        <v>1368.85</v>
      </c>
      <c r="M72" s="179"/>
      <c r="N72" s="131">
        <f t="shared" si="17"/>
        <v>1368.85</v>
      </c>
    </row>
    <row r="73" spans="1:14" ht="27" customHeight="1" x14ac:dyDescent="0.25">
      <c r="A73" s="149">
        <v>33000000</v>
      </c>
      <c r="B73" s="150" t="s">
        <v>262</v>
      </c>
      <c r="C73" s="131">
        <f>C74</f>
        <v>0</v>
      </c>
      <c r="D73" s="131">
        <f>D74</f>
        <v>0</v>
      </c>
      <c r="E73" s="179">
        <f t="shared" si="11"/>
        <v>0</v>
      </c>
      <c r="F73" s="180">
        <f t="shared" si="12"/>
        <v>0</v>
      </c>
      <c r="G73" s="131">
        <f>G74</f>
        <v>30000.880000000001</v>
      </c>
      <c r="H73" s="131">
        <f>H74</f>
        <v>0</v>
      </c>
      <c r="I73" s="179">
        <f t="shared" si="13"/>
        <v>0</v>
      </c>
      <c r="J73" s="178">
        <f t="shared" si="14"/>
        <v>-30000.880000000001</v>
      </c>
      <c r="K73" s="129">
        <f t="shared" si="15"/>
        <v>30000.880000000001</v>
      </c>
      <c r="L73" s="129">
        <f t="shared" si="19"/>
        <v>0</v>
      </c>
      <c r="M73" s="179">
        <f t="shared" si="16"/>
        <v>0</v>
      </c>
      <c r="N73" s="131">
        <f t="shared" si="17"/>
        <v>-30000.880000000001</v>
      </c>
    </row>
    <row r="74" spans="1:14" ht="19.95" customHeight="1" x14ac:dyDescent="0.25">
      <c r="A74" s="149">
        <v>33010000</v>
      </c>
      <c r="B74" s="151" t="s">
        <v>263</v>
      </c>
      <c r="C74" s="131">
        <f>SUM(C75)</f>
        <v>0</v>
      </c>
      <c r="D74" s="131">
        <f>SUM(D75)</f>
        <v>0</v>
      </c>
      <c r="E74" s="179">
        <f t="shared" si="11"/>
        <v>0</v>
      </c>
      <c r="F74" s="180">
        <f t="shared" si="12"/>
        <v>0</v>
      </c>
      <c r="G74" s="180">
        <f>SUM(G75)</f>
        <v>30000.880000000001</v>
      </c>
      <c r="H74" s="180">
        <f>SUM(H75)</f>
        <v>0</v>
      </c>
      <c r="I74" s="179">
        <f t="shared" si="13"/>
        <v>0</v>
      </c>
      <c r="J74" s="178">
        <f t="shared" si="14"/>
        <v>-30000.880000000001</v>
      </c>
      <c r="K74" s="129">
        <f t="shared" si="15"/>
        <v>30000.880000000001</v>
      </c>
      <c r="L74" s="129">
        <f t="shared" si="19"/>
        <v>0</v>
      </c>
      <c r="M74" s="179">
        <f t="shared" si="16"/>
        <v>0</v>
      </c>
      <c r="N74" s="131">
        <f t="shared" si="17"/>
        <v>-30000.880000000001</v>
      </c>
    </row>
    <row r="75" spans="1:14" ht="82.2" customHeight="1" x14ac:dyDescent="0.25">
      <c r="A75" s="145">
        <v>33010100</v>
      </c>
      <c r="B75" s="74" t="s">
        <v>264</v>
      </c>
      <c r="C75" s="138"/>
      <c r="D75" s="193"/>
      <c r="E75" s="182">
        <f t="shared" si="11"/>
        <v>0</v>
      </c>
      <c r="F75" s="183">
        <f t="shared" si="12"/>
        <v>0</v>
      </c>
      <c r="G75" s="194">
        <v>30000.880000000001</v>
      </c>
      <c r="H75" s="138"/>
      <c r="I75" s="182">
        <f t="shared" si="13"/>
        <v>0</v>
      </c>
      <c r="J75" s="181">
        <f t="shared" si="14"/>
        <v>-30000.880000000001</v>
      </c>
      <c r="K75" s="136">
        <f t="shared" si="15"/>
        <v>30000.880000000001</v>
      </c>
      <c r="L75" s="136">
        <f t="shared" si="19"/>
        <v>0</v>
      </c>
      <c r="M75" s="182">
        <f t="shared" si="16"/>
        <v>0</v>
      </c>
      <c r="N75" s="138">
        <f t="shared" si="17"/>
        <v>-30000.880000000001</v>
      </c>
    </row>
    <row r="76" spans="1:14" ht="14.4" customHeight="1" x14ac:dyDescent="0.25">
      <c r="A76" s="152"/>
      <c r="B76" s="153" t="s">
        <v>168</v>
      </c>
      <c r="C76" s="131">
        <f>C47+C7</f>
        <v>7190628.4700000007</v>
      </c>
      <c r="D76" s="131">
        <f>D47+D7</f>
        <v>7533605.7800000003</v>
      </c>
      <c r="E76" s="179">
        <f t="shared" si="11"/>
        <v>104.76978210501258</v>
      </c>
      <c r="F76" s="180">
        <f t="shared" si="12"/>
        <v>342977.30999999959</v>
      </c>
      <c r="G76" s="184">
        <f>G69+G47+G7</f>
        <v>213803.43</v>
      </c>
      <c r="H76" s="184">
        <f>H69+H47+H7</f>
        <v>228134.94</v>
      </c>
      <c r="I76" s="179">
        <f>IF(G76=0,0,H76/G76*100)</f>
        <v>106.70312445408383</v>
      </c>
      <c r="J76" s="178">
        <f>H76-G76</f>
        <v>14331.510000000009</v>
      </c>
      <c r="K76" s="129">
        <f>C76+G76</f>
        <v>7404431.9000000004</v>
      </c>
      <c r="L76" s="129">
        <f>D76+H76</f>
        <v>7761740.7200000007</v>
      </c>
      <c r="M76" s="179">
        <f t="shared" si="16"/>
        <v>104.82560748516035</v>
      </c>
      <c r="N76" s="131">
        <f t="shared" si="17"/>
        <v>357308.8200000003</v>
      </c>
    </row>
    <row r="77" spans="1:14" ht="16.2" customHeight="1" x14ac:dyDescent="0.25">
      <c r="A77" s="152">
        <v>40000000</v>
      </c>
      <c r="B77" s="154" t="s">
        <v>153</v>
      </c>
      <c r="C77" s="131">
        <f>C78</f>
        <v>33987500</v>
      </c>
      <c r="D77" s="131">
        <f>D78</f>
        <v>34353800</v>
      </c>
      <c r="E77" s="179">
        <f t="shared" si="11"/>
        <v>101.07774917248989</v>
      </c>
      <c r="F77" s="180">
        <f t="shared" si="12"/>
        <v>366300</v>
      </c>
      <c r="G77" s="184">
        <f>G78</f>
        <v>98000</v>
      </c>
      <c r="H77" s="131"/>
      <c r="I77" s="179"/>
      <c r="J77" s="178"/>
      <c r="K77" s="129">
        <f t="shared" ref="K77:K90" si="20">C77+G77</f>
        <v>34085500</v>
      </c>
      <c r="L77" s="129">
        <f t="shared" ref="L77:L90" si="21">D77+H77</f>
        <v>34353800</v>
      </c>
      <c r="M77" s="179">
        <f t="shared" si="16"/>
        <v>100.78713822593184</v>
      </c>
      <c r="N77" s="131">
        <f t="shared" si="17"/>
        <v>268300</v>
      </c>
    </row>
    <row r="78" spans="1:14" ht="23.4" customHeight="1" x14ac:dyDescent="0.25">
      <c r="A78" s="152">
        <v>41000000</v>
      </c>
      <c r="B78" s="154" t="s">
        <v>154</v>
      </c>
      <c r="C78" s="131">
        <f>C79+C81+C83+C86</f>
        <v>33987500</v>
      </c>
      <c r="D78" s="131">
        <f>D79+D81+D83+D86</f>
        <v>34353800</v>
      </c>
      <c r="E78" s="179">
        <f t="shared" si="11"/>
        <v>101.07774917248989</v>
      </c>
      <c r="F78" s="180">
        <f t="shared" si="12"/>
        <v>366300</v>
      </c>
      <c r="G78" s="184">
        <f>G86</f>
        <v>98000</v>
      </c>
      <c r="H78" s="131"/>
      <c r="I78" s="179"/>
      <c r="J78" s="178"/>
      <c r="K78" s="129">
        <f t="shared" si="20"/>
        <v>34085500</v>
      </c>
      <c r="L78" s="129">
        <f t="shared" si="21"/>
        <v>34353800</v>
      </c>
      <c r="M78" s="179">
        <f t="shared" si="16"/>
        <v>100.78713822593184</v>
      </c>
      <c r="N78" s="131">
        <f t="shared" si="17"/>
        <v>268300</v>
      </c>
    </row>
    <row r="79" spans="1:14" ht="30" customHeight="1" x14ac:dyDescent="0.25">
      <c r="A79" s="152">
        <v>41020000</v>
      </c>
      <c r="B79" s="154" t="s">
        <v>155</v>
      </c>
      <c r="C79" s="131">
        <f>SUM(C80)</f>
        <v>8601600</v>
      </c>
      <c r="D79" s="131">
        <f>SUM(D80)</f>
        <v>9030000</v>
      </c>
      <c r="E79" s="179">
        <f t="shared" si="11"/>
        <v>104.98046875</v>
      </c>
      <c r="F79" s="180">
        <f t="shared" si="12"/>
        <v>428400</v>
      </c>
      <c r="G79" s="184"/>
      <c r="H79" s="138"/>
      <c r="I79" s="182"/>
      <c r="J79" s="181"/>
      <c r="K79" s="129">
        <f t="shared" si="20"/>
        <v>8601600</v>
      </c>
      <c r="L79" s="129">
        <f t="shared" si="21"/>
        <v>9030000</v>
      </c>
      <c r="M79" s="179">
        <f t="shared" si="16"/>
        <v>104.98046875</v>
      </c>
      <c r="N79" s="131">
        <f t="shared" si="17"/>
        <v>428400</v>
      </c>
    </row>
    <row r="80" spans="1:14" ht="16.2" customHeight="1" x14ac:dyDescent="0.25">
      <c r="A80" s="155">
        <v>41020100</v>
      </c>
      <c r="B80" s="156" t="s">
        <v>156</v>
      </c>
      <c r="C80" s="138">
        <v>8601600</v>
      </c>
      <c r="D80" s="193">
        <v>9030000</v>
      </c>
      <c r="E80" s="182">
        <f t="shared" si="11"/>
        <v>104.98046875</v>
      </c>
      <c r="F80" s="183">
        <f t="shared" si="12"/>
        <v>428400</v>
      </c>
      <c r="G80" s="194"/>
      <c r="H80" s="138"/>
      <c r="I80" s="182"/>
      <c r="J80" s="181"/>
      <c r="K80" s="136">
        <f t="shared" si="20"/>
        <v>8601600</v>
      </c>
      <c r="L80" s="136">
        <f t="shared" si="21"/>
        <v>9030000</v>
      </c>
      <c r="M80" s="182">
        <f t="shared" si="16"/>
        <v>104.98046875</v>
      </c>
      <c r="N80" s="138">
        <f t="shared" si="17"/>
        <v>428400</v>
      </c>
    </row>
    <row r="81" spans="1:14" ht="30" customHeight="1" x14ac:dyDescent="0.25">
      <c r="A81" s="152">
        <v>41030000</v>
      </c>
      <c r="B81" s="154" t="s">
        <v>157</v>
      </c>
      <c r="C81" s="131">
        <f>SUM(C82)</f>
        <v>23667300</v>
      </c>
      <c r="D81" s="131">
        <f>SUM(D82)</f>
        <v>24585500</v>
      </c>
      <c r="E81" s="179">
        <f t="shared" si="11"/>
        <v>103.87961448918972</v>
      </c>
      <c r="F81" s="180">
        <f t="shared" si="12"/>
        <v>918200</v>
      </c>
      <c r="G81" s="194"/>
      <c r="H81" s="138"/>
      <c r="I81" s="182"/>
      <c r="J81" s="181"/>
      <c r="K81" s="129">
        <f t="shared" si="20"/>
        <v>23667300</v>
      </c>
      <c r="L81" s="129">
        <f t="shared" si="21"/>
        <v>24585500</v>
      </c>
      <c r="M81" s="179">
        <f t="shared" si="16"/>
        <v>103.87961448918972</v>
      </c>
      <c r="N81" s="131">
        <f t="shared" si="17"/>
        <v>918200</v>
      </c>
    </row>
    <row r="82" spans="1:14" ht="33.6" customHeight="1" x14ac:dyDescent="0.25">
      <c r="A82" s="155">
        <v>41033900</v>
      </c>
      <c r="B82" s="156" t="s">
        <v>265</v>
      </c>
      <c r="C82" s="138">
        <v>23667300</v>
      </c>
      <c r="D82" s="193">
        <v>24585500</v>
      </c>
      <c r="E82" s="182">
        <f t="shared" si="11"/>
        <v>103.87961448918972</v>
      </c>
      <c r="F82" s="183">
        <f t="shared" si="12"/>
        <v>918200</v>
      </c>
      <c r="G82" s="194"/>
      <c r="H82" s="138"/>
      <c r="I82" s="182"/>
      <c r="J82" s="181"/>
      <c r="K82" s="136">
        <f t="shared" si="20"/>
        <v>23667300</v>
      </c>
      <c r="L82" s="136">
        <f t="shared" si="21"/>
        <v>24585500</v>
      </c>
      <c r="M82" s="182">
        <f t="shared" si="16"/>
        <v>103.87961448918972</v>
      </c>
      <c r="N82" s="138">
        <f t="shared" si="17"/>
        <v>918200</v>
      </c>
    </row>
    <row r="83" spans="1:14" ht="27.6" customHeight="1" x14ac:dyDescent="0.25">
      <c r="A83" s="152">
        <v>41040000</v>
      </c>
      <c r="B83" s="153" t="s">
        <v>266</v>
      </c>
      <c r="C83" s="131">
        <f>SUM(C84:C85)</f>
        <v>1454400</v>
      </c>
      <c r="D83" s="131">
        <f>SUM(D84:D85)</f>
        <v>710400</v>
      </c>
      <c r="E83" s="179">
        <f t="shared" si="11"/>
        <v>48.844884488448848</v>
      </c>
      <c r="F83" s="180">
        <f t="shared" si="12"/>
        <v>-744000</v>
      </c>
      <c r="G83" s="194"/>
      <c r="H83" s="138"/>
      <c r="I83" s="182"/>
      <c r="J83" s="181"/>
      <c r="K83" s="129">
        <f t="shared" si="20"/>
        <v>1454400</v>
      </c>
      <c r="L83" s="129">
        <f t="shared" si="21"/>
        <v>710400</v>
      </c>
      <c r="M83" s="179">
        <f t="shared" si="16"/>
        <v>48.844884488448848</v>
      </c>
      <c r="N83" s="131">
        <f t="shared" si="17"/>
        <v>-744000</v>
      </c>
    </row>
    <row r="84" spans="1:14" ht="76.2" customHeight="1" x14ac:dyDescent="0.25">
      <c r="A84" s="155">
        <v>41040200</v>
      </c>
      <c r="B84" s="157" t="s">
        <v>267</v>
      </c>
      <c r="C84" s="138">
        <v>1454400</v>
      </c>
      <c r="D84" s="193">
        <v>501000</v>
      </c>
      <c r="E84" s="182">
        <f t="shared" si="11"/>
        <v>34.447194719471945</v>
      </c>
      <c r="F84" s="183">
        <f t="shared" si="12"/>
        <v>-953400</v>
      </c>
      <c r="G84" s="194"/>
      <c r="H84" s="138"/>
      <c r="I84" s="182"/>
      <c r="J84" s="181"/>
      <c r="K84" s="136">
        <f t="shared" si="20"/>
        <v>1454400</v>
      </c>
      <c r="L84" s="136">
        <f t="shared" si="21"/>
        <v>501000</v>
      </c>
      <c r="M84" s="182">
        <f t="shared" si="16"/>
        <v>34.447194719471945</v>
      </c>
      <c r="N84" s="138">
        <f t="shared" si="17"/>
        <v>-953400</v>
      </c>
    </row>
    <row r="85" spans="1:14" ht="108.6" customHeight="1" x14ac:dyDescent="0.25">
      <c r="A85" s="155">
        <v>41040500</v>
      </c>
      <c r="B85" s="157" t="s">
        <v>269</v>
      </c>
      <c r="C85" s="138"/>
      <c r="D85" s="193">
        <v>209400</v>
      </c>
      <c r="E85" s="182">
        <f t="shared" si="11"/>
        <v>0</v>
      </c>
      <c r="F85" s="183">
        <f t="shared" si="12"/>
        <v>209400</v>
      </c>
      <c r="G85" s="194"/>
      <c r="H85" s="138"/>
      <c r="I85" s="182"/>
      <c r="J85" s="181"/>
      <c r="K85" s="136">
        <f t="shared" si="20"/>
        <v>0</v>
      </c>
      <c r="L85" s="136">
        <f t="shared" si="21"/>
        <v>209400</v>
      </c>
      <c r="M85" s="182">
        <f t="shared" si="16"/>
        <v>0</v>
      </c>
      <c r="N85" s="138">
        <f t="shared" si="17"/>
        <v>209400</v>
      </c>
    </row>
    <row r="86" spans="1:14" ht="27.6" customHeight="1" x14ac:dyDescent="0.25">
      <c r="A86" s="152">
        <v>41050000</v>
      </c>
      <c r="B86" s="153" t="s">
        <v>268</v>
      </c>
      <c r="C86" s="131">
        <f>SUM(C87:C90)</f>
        <v>264200</v>
      </c>
      <c r="D86" s="131">
        <f>SUM(D87:D90)</f>
        <v>27900</v>
      </c>
      <c r="E86" s="179">
        <f t="shared" si="11"/>
        <v>10.560181680545041</v>
      </c>
      <c r="F86" s="180">
        <f t="shared" si="12"/>
        <v>-236300</v>
      </c>
      <c r="G86" s="184">
        <f>G87+G88+G89+G90</f>
        <v>98000</v>
      </c>
      <c r="H86" s="184">
        <f>H87+H88+H89+H90</f>
        <v>0</v>
      </c>
      <c r="I86" s="179"/>
      <c r="J86" s="178"/>
      <c r="K86" s="129">
        <f t="shared" si="20"/>
        <v>362200</v>
      </c>
      <c r="L86" s="129">
        <f t="shared" si="21"/>
        <v>27900</v>
      </c>
      <c r="M86" s="179">
        <f t="shared" si="16"/>
        <v>7.702926559911651</v>
      </c>
      <c r="N86" s="131">
        <f t="shared" si="17"/>
        <v>-334300</v>
      </c>
    </row>
    <row r="87" spans="1:14" ht="57" customHeight="1" x14ac:dyDescent="0.25">
      <c r="A87" s="155">
        <v>41051200</v>
      </c>
      <c r="B87" s="156" t="s">
        <v>53</v>
      </c>
      <c r="C87" s="138">
        <v>19100</v>
      </c>
      <c r="D87" s="193">
        <v>27900</v>
      </c>
      <c r="E87" s="182">
        <f t="shared" si="11"/>
        <v>146.07329842931938</v>
      </c>
      <c r="F87" s="183">
        <f t="shared" si="12"/>
        <v>8800</v>
      </c>
      <c r="G87" s="194"/>
      <c r="H87" s="138"/>
      <c r="I87" s="182"/>
      <c r="J87" s="181"/>
      <c r="K87" s="136">
        <f t="shared" si="20"/>
        <v>19100</v>
      </c>
      <c r="L87" s="136">
        <f t="shared" si="21"/>
        <v>27900</v>
      </c>
      <c r="M87" s="182">
        <f t="shared" si="16"/>
        <v>146.07329842931938</v>
      </c>
      <c r="N87" s="138">
        <f t="shared" si="17"/>
        <v>8800</v>
      </c>
    </row>
    <row r="88" spans="1:14" ht="36" customHeight="1" x14ac:dyDescent="0.25">
      <c r="A88" s="155" t="s">
        <v>401</v>
      </c>
      <c r="B88" s="156" t="s">
        <v>402</v>
      </c>
      <c r="C88" s="138"/>
      <c r="D88" s="193"/>
      <c r="E88" s="182"/>
      <c r="F88" s="183"/>
      <c r="G88" s="194">
        <v>98000</v>
      </c>
      <c r="H88" s="138"/>
      <c r="I88" s="182"/>
      <c r="J88" s="181">
        <f>H88-G88</f>
        <v>-98000</v>
      </c>
      <c r="K88" s="136">
        <f t="shared" si="20"/>
        <v>98000</v>
      </c>
      <c r="L88" s="136">
        <f t="shared" si="21"/>
        <v>0</v>
      </c>
      <c r="M88" s="182">
        <f t="shared" si="16"/>
        <v>0</v>
      </c>
      <c r="N88" s="138">
        <f t="shared" si="17"/>
        <v>-98000</v>
      </c>
    </row>
    <row r="89" spans="1:14" ht="22.2" customHeight="1" x14ac:dyDescent="0.25">
      <c r="A89" s="155">
        <v>41053900</v>
      </c>
      <c r="B89" s="156" t="s">
        <v>158</v>
      </c>
      <c r="C89" s="138">
        <v>103000</v>
      </c>
      <c r="D89" s="193"/>
      <c r="E89" s="182">
        <f t="shared" si="11"/>
        <v>0</v>
      </c>
      <c r="F89" s="183">
        <f t="shared" si="12"/>
        <v>-103000</v>
      </c>
      <c r="G89" s="194"/>
      <c r="H89" s="138"/>
      <c r="I89" s="182"/>
      <c r="J89" s="181"/>
      <c r="K89" s="129">
        <f t="shared" si="20"/>
        <v>103000</v>
      </c>
      <c r="L89" s="129">
        <f t="shared" si="21"/>
        <v>0</v>
      </c>
      <c r="M89" s="179">
        <f t="shared" si="16"/>
        <v>0</v>
      </c>
      <c r="N89" s="131">
        <f t="shared" si="17"/>
        <v>-103000</v>
      </c>
    </row>
    <row r="90" spans="1:14" ht="73.2" customHeight="1" x14ac:dyDescent="0.25">
      <c r="A90" s="145">
        <v>41055000</v>
      </c>
      <c r="B90" s="74" t="s">
        <v>331</v>
      </c>
      <c r="C90" s="138">
        <v>142100</v>
      </c>
      <c r="D90" s="193"/>
      <c r="E90" s="182">
        <f t="shared" si="11"/>
        <v>0</v>
      </c>
      <c r="F90" s="183">
        <f t="shared" si="12"/>
        <v>-142100</v>
      </c>
      <c r="G90" s="194"/>
      <c r="H90" s="138"/>
      <c r="I90" s="182"/>
      <c r="J90" s="181"/>
      <c r="K90" s="136">
        <f t="shared" si="20"/>
        <v>142100</v>
      </c>
      <c r="L90" s="136">
        <f t="shared" si="21"/>
        <v>0</v>
      </c>
      <c r="M90" s="182">
        <f t="shared" si="16"/>
        <v>0</v>
      </c>
      <c r="N90" s="138">
        <f t="shared" si="17"/>
        <v>-142100</v>
      </c>
    </row>
    <row r="91" spans="1:14" s="13" customFormat="1" ht="49.2" customHeight="1" x14ac:dyDescent="0.25">
      <c r="A91" s="258"/>
      <c r="B91" s="259" t="s">
        <v>55</v>
      </c>
      <c r="C91" s="260">
        <f>C92+C121</f>
        <v>37128270.800000004</v>
      </c>
      <c r="D91" s="260">
        <f>D92+D121</f>
        <v>39468201.979999997</v>
      </c>
      <c r="E91" s="219">
        <f t="shared" si="11"/>
        <v>106.30228968271797</v>
      </c>
      <c r="F91" s="260">
        <f>F92+F121</f>
        <v>2339931.1800000011</v>
      </c>
      <c r="G91" s="260">
        <f>G92+G121</f>
        <v>449139.87</v>
      </c>
      <c r="H91" s="260">
        <f>H92+H121</f>
        <v>856840.04</v>
      </c>
      <c r="I91" s="219">
        <f t="shared" si="13"/>
        <v>190.77354232658081</v>
      </c>
      <c r="J91" s="260">
        <f>J92+J121</f>
        <v>407700.17000000004</v>
      </c>
      <c r="K91" s="260">
        <f>K92+K121</f>
        <v>37577410.670000002</v>
      </c>
      <c r="L91" s="260">
        <f>L92+L121</f>
        <v>40325042.020000003</v>
      </c>
      <c r="M91" s="219">
        <f t="shared" si="16"/>
        <v>107.31192304368533</v>
      </c>
      <c r="N91" s="260">
        <f>N92+N121</f>
        <v>2747631.3500000024</v>
      </c>
    </row>
    <row r="92" spans="1:14" s="13" customFormat="1" ht="13.2" x14ac:dyDescent="0.25">
      <c r="A92" s="76">
        <v>2000</v>
      </c>
      <c r="B92" s="198" t="s">
        <v>56</v>
      </c>
      <c r="C92" s="180">
        <f>C93+C97+C112+C116+C120</f>
        <v>37128270.800000004</v>
      </c>
      <c r="D92" s="180">
        <f>D93+D97+D112+D116+D120</f>
        <v>39468201.979999997</v>
      </c>
      <c r="E92" s="179">
        <f t="shared" si="11"/>
        <v>106.30228968271797</v>
      </c>
      <c r="F92" s="180">
        <f>F93+F97+F112+F116+F120</f>
        <v>2339931.1800000011</v>
      </c>
      <c r="G92" s="180">
        <f>G93+G97+G112+G116+G120</f>
        <v>218758.84000000003</v>
      </c>
      <c r="H92" s="180">
        <f>H93+H97+H112+H116+H120</f>
        <v>252923.04</v>
      </c>
      <c r="I92" s="179">
        <f t="shared" si="13"/>
        <v>115.61728888304582</v>
      </c>
      <c r="J92" s="180">
        <f>J93+J97+J112+J116+J120</f>
        <v>34164.200000000012</v>
      </c>
      <c r="K92" s="180">
        <f>K93+K97+K112+K116+K120</f>
        <v>37347029.640000001</v>
      </c>
      <c r="L92" s="180">
        <f>L93+L97+L112+L116+L120</f>
        <v>39721125.020000003</v>
      </c>
      <c r="M92" s="179">
        <f t="shared" si="16"/>
        <v>106.35685194481239</v>
      </c>
      <c r="N92" s="180">
        <f>N93+N97+N112+N116+N120</f>
        <v>2374095.3800000022</v>
      </c>
    </row>
    <row r="93" spans="1:14" s="13" customFormat="1" ht="26.4" x14ac:dyDescent="0.25">
      <c r="A93" s="76">
        <v>2100</v>
      </c>
      <c r="B93" s="198" t="s">
        <v>57</v>
      </c>
      <c r="C93" s="199">
        <f>C94+C96</f>
        <v>35089962.57</v>
      </c>
      <c r="D93" s="199">
        <f>D94+D96</f>
        <v>35767559.329999998</v>
      </c>
      <c r="E93" s="179">
        <f t="shared" si="11"/>
        <v>101.93102730915793</v>
      </c>
      <c r="F93" s="199">
        <f>F94+F96</f>
        <v>677596.76000000071</v>
      </c>
      <c r="G93" s="199">
        <f>G94+G96</f>
        <v>6155.45</v>
      </c>
      <c r="H93" s="199">
        <f>H94+H96</f>
        <v>190724.26</v>
      </c>
      <c r="I93" s="179">
        <f t="shared" si="13"/>
        <v>3098.4616884224552</v>
      </c>
      <c r="J93" s="199">
        <f>J94+J96</f>
        <v>184568.81</v>
      </c>
      <c r="K93" s="199">
        <f>K94+K96</f>
        <v>35096118.019999996</v>
      </c>
      <c r="L93" s="199">
        <f>L94+L96</f>
        <v>35958283.590000004</v>
      </c>
      <c r="M93" s="179">
        <f t="shared" si="16"/>
        <v>102.45658385781782</v>
      </c>
      <c r="N93" s="199">
        <f>N94+N96</f>
        <v>862165.57000000216</v>
      </c>
    </row>
    <row r="94" spans="1:14" s="13" customFormat="1" ht="13.2" x14ac:dyDescent="0.25">
      <c r="A94" s="76">
        <v>2110</v>
      </c>
      <c r="B94" s="198" t="s">
        <v>58</v>
      </c>
      <c r="C94" s="199">
        <f>C95</f>
        <v>28620613.649999999</v>
      </c>
      <c r="D94" s="199">
        <f>D95</f>
        <v>29233097.969999999</v>
      </c>
      <c r="E94" s="179">
        <f t="shared" si="11"/>
        <v>102.14001113844043</v>
      </c>
      <c r="F94" s="199">
        <f>F95</f>
        <v>612484.3200000003</v>
      </c>
      <c r="G94" s="199">
        <f>G95</f>
        <v>5045.45</v>
      </c>
      <c r="H94" s="199">
        <f>H95</f>
        <v>150481.37</v>
      </c>
      <c r="I94" s="179">
        <f t="shared" si="13"/>
        <v>2982.5163265912852</v>
      </c>
      <c r="J94" s="199">
        <f>J95</f>
        <v>145435.91999999998</v>
      </c>
      <c r="K94" s="199">
        <f>K95</f>
        <v>28625659.099999998</v>
      </c>
      <c r="L94" s="199">
        <f>L95</f>
        <v>29383579.34</v>
      </c>
      <c r="M94" s="179">
        <f t="shared" si="16"/>
        <v>102.64769533289105</v>
      </c>
      <c r="N94" s="199">
        <f>N95</f>
        <v>757920.24000000209</v>
      </c>
    </row>
    <row r="95" spans="1:14" ht="13.2" x14ac:dyDescent="0.25">
      <c r="A95" s="200">
        <v>2111</v>
      </c>
      <c r="B95" s="201" t="s">
        <v>59</v>
      </c>
      <c r="C95" s="194">
        <v>28620613.649999999</v>
      </c>
      <c r="D95" s="189">
        <v>29233097.969999999</v>
      </c>
      <c r="E95" s="182">
        <f t="shared" si="11"/>
        <v>102.14001113844043</v>
      </c>
      <c r="F95" s="183">
        <f t="shared" si="12"/>
        <v>612484.3200000003</v>
      </c>
      <c r="G95" s="194">
        <v>5045.45</v>
      </c>
      <c r="H95" s="189">
        <v>150481.37</v>
      </c>
      <c r="I95" s="182">
        <f t="shared" si="13"/>
        <v>2982.5163265912852</v>
      </c>
      <c r="J95" s="181">
        <f t="shared" si="14"/>
        <v>145435.91999999998</v>
      </c>
      <c r="K95" s="136">
        <f t="shared" si="15"/>
        <v>28625659.099999998</v>
      </c>
      <c r="L95" s="136">
        <f>D95+H95</f>
        <v>29383579.34</v>
      </c>
      <c r="M95" s="182">
        <f t="shared" si="16"/>
        <v>102.64769533289105</v>
      </c>
      <c r="N95" s="138">
        <f t="shared" si="17"/>
        <v>757920.24000000209</v>
      </c>
    </row>
    <row r="96" spans="1:14" ht="13.2" x14ac:dyDescent="0.25">
      <c r="A96" s="200">
        <v>2120</v>
      </c>
      <c r="B96" s="201" t="s">
        <v>60</v>
      </c>
      <c r="C96" s="194">
        <v>6469348.9199999999</v>
      </c>
      <c r="D96" s="189">
        <v>6534461.3600000003</v>
      </c>
      <c r="E96" s="182">
        <f t="shared" ref="E96:E157" si="22">IF(C96=0,0,D96/C96*100)</f>
        <v>101.00647593452111</v>
      </c>
      <c r="F96" s="183">
        <f>D96-C96</f>
        <v>65112.44000000041</v>
      </c>
      <c r="G96" s="194">
        <v>1110</v>
      </c>
      <c r="H96" s="189">
        <v>40242.89</v>
      </c>
      <c r="I96" s="182">
        <f t="shared" si="13"/>
        <v>3625.4855855855858</v>
      </c>
      <c r="J96" s="181">
        <f t="shared" si="14"/>
        <v>39132.89</v>
      </c>
      <c r="K96" s="136">
        <f t="shared" si="15"/>
        <v>6470458.9199999999</v>
      </c>
      <c r="L96" s="136">
        <f>D96+H96</f>
        <v>6574704.25</v>
      </c>
      <c r="M96" s="182">
        <f t="shared" si="16"/>
        <v>101.61109638881689</v>
      </c>
      <c r="N96" s="138">
        <f t="shared" si="17"/>
        <v>104245.33000000007</v>
      </c>
    </row>
    <row r="97" spans="1:14" s="13" customFormat="1" ht="13.2" x14ac:dyDescent="0.25">
      <c r="A97" s="76">
        <v>2200</v>
      </c>
      <c r="B97" s="198" t="s">
        <v>61</v>
      </c>
      <c r="C97" s="199">
        <f>SUM(C98:C102)+C103+C109</f>
        <v>1638734.92</v>
      </c>
      <c r="D97" s="199">
        <f>SUM(D98:D102)+D103+D109</f>
        <v>2917330.19</v>
      </c>
      <c r="E97" s="179">
        <f t="shared" si="22"/>
        <v>178.02331264168095</v>
      </c>
      <c r="F97" s="199">
        <f t="shared" ref="F97:N97" si="23">SUM(F98:F102)+F103+F109</f>
        <v>1278595.27</v>
      </c>
      <c r="G97" s="199">
        <f t="shared" si="23"/>
        <v>212603.39</v>
      </c>
      <c r="H97" s="199">
        <f t="shared" si="23"/>
        <v>62198.78</v>
      </c>
      <c r="I97" s="179">
        <f t="shared" si="13"/>
        <v>29.255779976038948</v>
      </c>
      <c r="J97" s="199">
        <f>SUM(J98:J102)+J103+J109</f>
        <v>-150404.60999999999</v>
      </c>
      <c r="K97" s="199">
        <f>SUM(K98:K102)+K103+K109</f>
        <v>1851338.3099999998</v>
      </c>
      <c r="L97" s="199">
        <f>SUM(L98:L102)+L103+L109</f>
        <v>2979528.9699999997</v>
      </c>
      <c r="M97" s="179">
        <f t="shared" si="16"/>
        <v>160.93919484656482</v>
      </c>
      <c r="N97" s="199">
        <f t="shared" si="23"/>
        <v>1128190.6599999999</v>
      </c>
    </row>
    <row r="98" spans="1:14" ht="26.4" x14ac:dyDescent="0.25">
      <c r="A98" s="200">
        <v>2210</v>
      </c>
      <c r="B98" s="201" t="s">
        <v>62</v>
      </c>
      <c r="C98" s="194">
        <v>183626.46</v>
      </c>
      <c r="D98" s="189">
        <v>86844</v>
      </c>
      <c r="E98" s="182">
        <f t="shared" si="22"/>
        <v>47.293837718158919</v>
      </c>
      <c r="F98" s="183">
        <f>D98-C98</f>
        <v>-96782.459999999992</v>
      </c>
      <c r="G98" s="194">
        <v>20428</v>
      </c>
      <c r="H98" s="189">
        <v>11400</v>
      </c>
      <c r="I98" s="182">
        <f t="shared" si="13"/>
        <v>55.805756804386142</v>
      </c>
      <c r="J98" s="181">
        <f t="shared" si="14"/>
        <v>-9028</v>
      </c>
      <c r="K98" s="136">
        <f t="shared" si="15"/>
        <v>204054.46</v>
      </c>
      <c r="L98" s="136">
        <f>D98+H98</f>
        <v>98244</v>
      </c>
      <c r="M98" s="182">
        <f t="shared" si="16"/>
        <v>48.145970443380662</v>
      </c>
      <c r="N98" s="138">
        <f t="shared" si="17"/>
        <v>-105810.45999999999</v>
      </c>
    </row>
    <row r="99" spans="1:14" ht="14.4" customHeight="1" x14ac:dyDescent="0.25">
      <c r="A99" s="200">
        <v>2220</v>
      </c>
      <c r="B99" s="201" t="s">
        <v>63</v>
      </c>
      <c r="C99" s="194"/>
      <c r="D99" s="189"/>
      <c r="E99" s="182">
        <f t="shared" si="22"/>
        <v>0</v>
      </c>
      <c r="F99" s="183">
        <f>D99-C99</f>
        <v>0</v>
      </c>
      <c r="G99" s="194"/>
      <c r="H99" s="189"/>
      <c r="I99" s="182">
        <f t="shared" si="13"/>
        <v>0</v>
      </c>
      <c r="J99" s="181">
        <f t="shared" si="14"/>
        <v>0</v>
      </c>
      <c r="K99" s="136">
        <f t="shared" si="15"/>
        <v>0</v>
      </c>
      <c r="L99" s="136">
        <f>D99+H99</f>
        <v>0</v>
      </c>
      <c r="M99" s="182">
        <f t="shared" si="16"/>
        <v>0</v>
      </c>
      <c r="N99" s="138">
        <f t="shared" si="17"/>
        <v>0</v>
      </c>
    </row>
    <row r="100" spans="1:14" ht="13.2" x14ac:dyDescent="0.25">
      <c r="A100" s="200">
        <v>2230</v>
      </c>
      <c r="B100" s="201" t="s">
        <v>64</v>
      </c>
      <c r="C100" s="194">
        <v>38704.74</v>
      </c>
      <c r="D100" s="189">
        <v>36483.410000000003</v>
      </c>
      <c r="E100" s="182">
        <f t="shared" si="22"/>
        <v>94.2608321358056</v>
      </c>
      <c r="F100" s="183">
        <f>D100-C100</f>
        <v>-2221.3299999999945</v>
      </c>
      <c r="G100" s="194">
        <v>94225.72</v>
      </c>
      <c r="H100" s="189">
        <v>50798.78</v>
      </c>
      <c r="I100" s="182">
        <f t="shared" si="13"/>
        <v>53.911798179944924</v>
      </c>
      <c r="J100" s="181">
        <f t="shared" si="14"/>
        <v>-43426.94</v>
      </c>
      <c r="K100" s="136">
        <f t="shared" si="15"/>
        <v>132930.46</v>
      </c>
      <c r="L100" s="136">
        <f>D100+H100</f>
        <v>87282.19</v>
      </c>
      <c r="M100" s="182">
        <f t="shared" si="16"/>
        <v>65.660037586569715</v>
      </c>
      <c r="N100" s="138">
        <f t="shared" si="17"/>
        <v>-45648.26999999999</v>
      </c>
    </row>
    <row r="101" spans="1:14" ht="13.2" x14ac:dyDescent="0.25">
      <c r="A101" s="200">
        <v>2240</v>
      </c>
      <c r="B101" s="201" t="s">
        <v>65</v>
      </c>
      <c r="C101" s="194">
        <v>198306.07</v>
      </c>
      <c r="D101" s="189">
        <v>530020.80000000005</v>
      </c>
      <c r="E101" s="182">
        <f t="shared" si="22"/>
        <v>267.27411823551341</v>
      </c>
      <c r="F101" s="183">
        <f>D101-C101</f>
        <v>331714.73000000004</v>
      </c>
      <c r="G101" s="194">
        <v>97949.67</v>
      </c>
      <c r="H101" s="189"/>
      <c r="I101" s="182">
        <f t="shared" si="13"/>
        <v>0</v>
      </c>
      <c r="J101" s="181">
        <f t="shared" si="14"/>
        <v>-97949.67</v>
      </c>
      <c r="K101" s="136">
        <f t="shared" si="15"/>
        <v>296255.74</v>
      </c>
      <c r="L101" s="136">
        <f>D101+H101</f>
        <v>530020.80000000005</v>
      </c>
      <c r="M101" s="182">
        <f t="shared" si="16"/>
        <v>178.90650827558653</v>
      </c>
      <c r="N101" s="138">
        <f t="shared" si="17"/>
        <v>233765.06000000006</v>
      </c>
    </row>
    <row r="102" spans="1:14" ht="13.2" x14ac:dyDescent="0.25">
      <c r="A102" s="200">
        <v>2250</v>
      </c>
      <c r="B102" s="201" t="s">
        <v>66</v>
      </c>
      <c r="C102" s="194"/>
      <c r="D102" s="189"/>
      <c r="E102" s="182">
        <f t="shared" si="22"/>
        <v>0</v>
      </c>
      <c r="F102" s="183">
        <f>D102-C102</f>
        <v>0</v>
      </c>
      <c r="G102" s="194"/>
      <c r="H102" s="189"/>
      <c r="I102" s="182">
        <f t="shared" si="13"/>
        <v>0</v>
      </c>
      <c r="J102" s="181">
        <f t="shared" si="14"/>
        <v>0</v>
      </c>
      <c r="K102" s="136">
        <f t="shared" si="15"/>
        <v>0</v>
      </c>
      <c r="L102" s="136">
        <f>D102+H102</f>
        <v>0</v>
      </c>
      <c r="M102" s="182">
        <f t="shared" si="16"/>
        <v>0</v>
      </c>
      <c r="N102" s="138">
        <f t="shared" si="17"/>
        <v>0</v>
      </c>
    </row>
    <row r="103" spans="1:14" s="13" customFormat="1" ht="26.4" x14ac:dyDescent="0.25">
      <c r="A103" s="76">
        <v>2270</v>
      </c>
      <c r="B103" s="198" t="s">
        <v>67</v>
      </c>
      <c r="C103" s="199">
        <f>SUM(C104:C108)</f>
        <v>1218097.6499999999</v>
      </c>
      <c r="D103" s="199">
        <f>SUM(D104:D108)</f>
        <v>2263981.98</v>
      </c>
      <c r="E103" s="179">
        <f t="shared" si="22"/>
        <v>185.86210883831851</v>
      </c>
      <c r="F103" s="199">
        <f>SUM(F104:F108)</f>
        <v>1045884.3299999998</v>
      </c>
      <c r="G103" s="199">
        <f>SUM(G105:G108)</f>
        <v>0</v>
      </c>
      <c r="H103" s="199">
        <f>SUM(H104:H108)</f>
        <v>0</v>
      </c>
      <c r="I103" s="179">
        <f t="shared" ref="I103:I157" si="24">IF(G103=0,0,H103/G103*100)</f>
        <v>0</v>
      </c>
      <c r="J103" s="199">
        <f>SUM(J104:J108)</f>
        <v>0</v>
      </c>
      <c r="K103" s="199">
        <f>SUM(K104:K108)</f>
        <v>1218097.6499999999</v>
      </c>
      <c r="L103" s="199">
        <f>SUM(L104:L108)</f>
        <v>2263981.98</v>
      </c>
      <c r="M103" s="179">
        <f t="shared" si="16"/>
        <v>185.86210883831851</v>
      </c>
      <c r="N103" s="199">
        <f>SUM(N104:N108)</f>
        <v>1045884.3299999998</v>
      </c>
    </row>
    <row r="104" spans="1:14" ht="13.2" x14ac:dyDescent="0.25">
      <c r="A104" s="200">
        <v>2271</v>
      </c>
      <c r="B104" s="201" t="s">
        <v>68</v>
      </c>
      <c r="C104" s="194"/>
      <c r="D104" s="189"/>
      <c r="E104" s="182">
        <f t="shared" si="22"/>
        <v>0</v>
      </c>
      <c r="F104" s="183">
        <f>D104-C104</f>
        <v>0</v>
      </c>
      <c r="G104" s="202">
        <v>0</v>
      </c>
      <c r="H104" s="194"/>
      <c r="I104" s="182">
        <f>IF(G105=0,0,H104/G105*100)</f>
        <v>0</v>
      </c>
      <c r="J104" s="181">
        <f>H104-G104</f>
        <v>0</v>
      </c>
      <c r="K104" s="136">
        <f>C104+G104</f>
        <v>0</v>
      </c>
      <c r="L104" s="136">
        <f>D104+H104</f>
        <v>0</v>
      </c>
      <c r="M104" s="182">
        <f t="shared" si="16"/>
        <v>0</v>
      </c>
      <c r="N104" s="138">
        <f t="shared" si="17"/>
        <v>0</v>
      </c>
    </row>
    <row r="105" spans="1:14" ht="26.4" x14ac:dyDescent="0.25">
      <c r="A105" s="200">
        <v>2272</v>
      </c>
      <c r="B105" s="201" t="s">
        <v>69</v>
      </c>
      <c r="C105" s="194"/>
      <c r="D105" s="189"/>
      <c r="E105" s="182">
        <f t="shared" si="22"/>
        <v>0</v>
      </c>
      <c r="F105" s="183">
        <f>D105-C105</f>
        <v>0</v>
      </c>
      <c r="G105" s="194"/>
      <c r="H105" s="189"/>
      <c r="I105" s="179">
        <f t="shared" si="24"/>
        <v>0</v>
      </c>
      <c r="J105" s="181">
        <f>H105-G105</f>
        <v>0</v>
      </c>
      <c r="K105" s="136">
        <f t="shared" si="15"/>
        <v>0</v>
      </c>
      <c r="L105" s="136">
        <f t="shared" ref="L105:L157" si="25">D105+H105</f>
        <v>0</v>
      </c>
      <c r="M105" s="182">
        <f t="shared" ref="M105:M157" si="26">IF(K105=0,0,L105/K105*100)</f>
        <v>0</v>
      </c>
      <c r="N105" s="138">
        <f t="shared" ref="N105:N157" si="27">L105-K105</f>
        <v>0</v>
      </c>
    </row>
    <row r="106" spans="1:14" ht="13.2" x14ac:dyDescent="0.25">
      <c r="A106" s="200">
        <v>2273</v>
      </c>
      <c r="B106" s="201" t="s">
        <v>70</v>
      </c>
      <c r="C106" s="194">
        <v>509639.87</v>
      </c>
      <c r="D106" s="189">
        <v>734720.09</v>
      </c>
      <c r="E106" s="182">
        <f t="shared" si="22"/>
        <v>144.16456271366681</v>
      </c>
      <c r="F106" s="183">
        <f>D106-C106</f>
        <v>225080.21999999997</v>
      </c>
      <c r="G106" s="194"/>
      <c r="H106" s="189"/>
      <c r="I106" s="182">
        <f t="shared" si="24"/>
        <v>0</v>
      </c>
      <c r="J106" s="181">
        <f t="shared" ref="J106:J157" si="28">H106-G106</f>
        <v>0</v>
      </c>
      <c r="K106" s="136">
        <f t="shared" ref="K106:K157" si="29">C106+G106</f>
        <v>509639.87</v>
      </c>
      <c r="L106" s="136">
        <f t="shared" si="25"/>
        <v>734720.09</v>
      </c>
      <c r="M106" s="182">
        <f t="shared" si="26"/>
        <v>144.16456271366681</v>
      </c>
      <c r="N106" s="138">
        <f t="shared" si="27"/>
        <v>225080.21999999997</v>
      </c>
    </row>
    <row r="107" spans="1:14" ht="13.2" x14ac:dyDescent="0.25">
      <c r="A107" s="200">
        <v>2274</v>
      </c>
      <c r="B107" s="201" t="s">
        <v>71</v>
      </c>
      <c r="C107" s="194">
        <v>708457.78</v>
      </c>
      <c r="D107" s="189">
        <v>1480355.89</v>
      </c>
      <c r="E107" s="182">
        <f t="shared" si="22"/>
        <v>208.95470863486034</v>
      </c>
      <c r="F107" s="183">
        <f>D107-C107</f>
        <v>771898.10999999987</v>
      </c>
      <c r="G107" s="194"/>
      <c r="H107" s="189"/>
      <c r="I107" s="182">
        <f t="shared" si="24"/>
        <v>0</v>
      </c>
      <c r="J107" s="181">
        <f t="shared" si="28"/>
        <v>0</v>
      </c>
      <c r="K107" s="136">
        <f t="shared" si="29"/>
        <v>708457.78</v>
      </c>
      <c r="L107" s="136">
        <f t="shared" si="25"/>
        <v>1480355.89</v>
      </c>
      <c r="M107" s="182">
        <f t="shared" si="26"/>
        <v>208.95470863486034</v>
      </c>
      <c r="N107" s="138">
        <f t="shared" si="27"/>
        <v>771898.10999999987</v>
      </c>
    </row>
    <row r="108" spans="1:14" ht="13.2" x14ac:dyDescent="0.25">
      <c r="A108" s="200">
        <v>2275</v>
      </c>
      <c r="B108" s="201" t="s">
        <v>72</v>
      </c>
      <c r="C108" s="194"/>
      <c r="D108" s="189">
        <v>48906</v>
      </c>
      <c r="E108" s="182">
        <f t="shared" si="22"/>
        <v>0</v>
      </c>
      <c r="F108" s="183">
        <f>D108-C108</f>
        <v>48906</v>
      </c>
      <c r="G108" s="194"/>
      <c r="H108" s="189"/>
      <c r="I108" s="182">
        <f t="shared" si="24"/>
        <v>0</v>
      </c>
      <c r="J108" s="181">
        <f t="shared" si="28"/>
        <v>0</v>
      </c>
      <c r="K108" s="136">
        <f t="shared" si="29"/>
        <v>0</v>
      </c>
      <c r="L108" s="136">
        <f t="shared" si="25"/>
        <v>48906</v>
      </c>
      <c r="M108" s="182">
        <f t="shared" si="26"/>
        <v>0</v>
      </c>
      <c r="N108" s="138">
        <f t="shared" si="27"/>
        <v>48906</v>
      </c>
    </row>
    <row r="109" spans="1:14" s="13" customFormat="1" ht="39.6" x14ac:dyDescent="0.25">
      <c r="A109" s="76">
        <v>2280</v>
      </c>
      <c r="B109" s="198" t="s">
        <v>73</v>
      </c>
      <c r="C109" s="203">
        <f>C110+C111</f>
        <v>0</v>
      </c>
      <c r="D109" s="203">
        <f>D110+D111</f>
        <v>0</v>
      </c>
      <c r="E109" s="179">
        <f t="shared" si="22"/>
        <v>0</v>
      </c>
      <c r="F109" s="203">
        <f t="shared" ref="F109:N109" si="30">F110+F111</f>
        <v>0</v>
      </c>
      <c r="G109" s="203">
        <f t="shared" si="30"/>
        <v>0</v>
      </c>
      <c r="H109" s="203">
        <f t="shared" si="30"/>
        <v>0</v>
      </c>
      <c r="I109" s="179">
        <f t="shared" si="24"/>
        <v>0</v>
      </c>
      <c r="J109" s="203">
        <f>J110+J111</f>
        <v>0</v>
      </c>
      <c r="K109" s="203">
        <f>K110+K111</f>
        <v>0</v>
      </c>
      <c r="L109" s="203">
        <f>L110+L111</f>
        <v>0</v>
      </c>
      <c r="M109" s="179">
        <f t="shared" si="26"/>
        <v>0</v>
      </c>
      <c r="N109" s="203">
        <f t="shared" si="30"/>
        <v>0</v>
      </c>
    </row>
    <row r="110" spans="1:14" ht="39.6" x14ac:dyDescent="0.25">
      <c r="A110" s="200">
        <v>2281</v>
      </c>
      <c r="B110" s="204" t="s">
        <v>74</v>
      </c>
      <c r="C110" s="194"/>
      <c r="D110" s="138"/>
      <c r="E110" s="182">
        <f t="shared" si="22"/>
        <v>0</v>
      </c>
      <c r="F110" s="183">
        <f>D110-C110</f>
        <v>0</v>
      </c>
      <c r="G110" s="138"/>
      <c r="H110" s="194"/>
      <c r="I110" s="182">
        <f t="shared" si="24"/>
        <v>0</v>
      </c>
      <c r="J110" s="181">
        <f t="shared" si="28"/>
        <v>0</v>
      </c>
      <c r="K110" s="136">
        <f t="shared" si="29"/>
        <v>0</v>
      </c>
      <c r="L110" s="136">
        <f t="shared" si="25"/>
        <v>0</v>
      </c>
      <c r="M110" s="182">
        <f t="shared" si="26"/>
        <v>0</v>
      </c>
      <c r="N110" s="138">
        <f t="shared" si="27"/>
        <v>0</v>
      </c>
    </row>
    <row r="111" spans="1:14" ht="39.6" x14ac:dyDescent="0.25">
      <c r="A111" s="200">
        <v>2282</v>
      </c>
      <c r="B111" s="201" t="s">
        <v>75</v>
      </c>
      <c r="C111" s="194"/>
      <c r="D111" s="189"/>
      <c r="E111" s="182">
        <f t="shared" si="22"/>
        <v>0</v>
      </c>
      <c r="F111" s="183">
        <f>D111-C111</f>
        <v>0</v>
      </c>
      <c r="G111" s="194"/>
      <c r="H111" s="189"/>
      <c r="I111" s="182">
        <f t="shared" si="24"/>
        <v>0</v>
      </c>
      <c r="J111" s="181">
        <f t="shared" si="28"/>
        <v>0</v>
      </c>
      <c r="K111" s="136">
        <f t="shared" si="29"/>
        <v>0</v>
      </c>
      <c r="L111" s="136">
        <f t="shared" si="25"/>
        <v>0</v>
      </c>
      <c r="M111" s="182">
        <f t="shared" si="26"/>
        <v>0</v>
      </c>
      <c r="N111" s="138">
        <f t="shared" si="27"/>
        <v>0</v>
      </c>
    </row>
    <row r="112" spans="1:14" s="13" customFormat="1" ht="13.2" x14ac:dyDescent="0.25">
      <c r="A112" s="76">
        <v>2600</v>
      </c>
      <c r="B112" s="198" t="s">
        <v>76</v>
      </c>
      <c r="C112" s="178">
        <f>SUM(C113:C115)</f>
        <v>144820.38</v>
      </c>
      <c r="D112" s="178">
        <f>SUM(D113:D115)</f>
        <v>384793.59999999998</v>
      </c>
      <c r="E112" s="179">
        <f t="shared" si="22"/>
        <v>265.70403972148114</v>
      </c>
      <c r="F112" s="178">
        <f t="shared" ref="F112:N112" si="31">SUM(F113:F115)</f>
        <v>239973.21999999997</v>
      </c>
      <c r="G112" s="178">
        <f t="shared" si="31"/>
        <v>0</v>
      </c>
      <c r="H112" s="178">
        <f t="shared" si="31"/>
        <v>0</v>
      </c>
      <c r="I112" s="179">
        <f t="shared" si="24"/>
        <v>0</v>
      </c>
      <c r="J112" s="178">
        <f>SUM(J113:J115)</f>
        <v>0</v>
      </c>
      <c r="K112" s="178">
        <f>SUM(K113:K115)</f>
        <v>144820.38</v>
      </c>
      <c r="L112" s="178">
        <f>SUM(L113:L115)</f>
        <v>384793.59999999998</v>
      </c>
      <c r="M112" s="179">
        <f t="shared" si="26"/>
        <v>265.70403972148114</v>
      </c>
      <c r="N112" s="178">
        <f t="shared" si="31"/>
        <v>239973.21999999997</v>
      </c>
    </row>
    <row r="113" spans="1:14" ht="26.4" x14ac:dyDescent="0.25">
      <c r="A113" s="200">
        <v>2610</v>
      </c>
      <c r="B113" s="201" t="s">
        <v>77</v>
      </c>
      <c r="C113" s="194">
        <v>144820.38</v>
      </c>
      <c r="D113" s="189">
        <v>284793.59999999998</v>
      </c>
      <c r="E113" s="182">
        <f t="shared" si="22"/>
        <v>196.65298489066248</v>
      </c>
      <c r="F113" s="183">
        <f t="shared" ref="F113:F120" si="32">D113-C113</f>
        <v>139973.21999999997</v>
      </c>
      <c r="G113" s="194"/>
      <c r="H113" s="189"/>
      <c r="I113" s="182">
        <f t="shared" si="24"/>
        <v>0</v>
      </c>
      <c r="J113" s="181">
        <f t="shared" si="28"/>
        <v>0</v>
      </c>
      <c r="K113" s="136">
        <f t="shared" si="29"/>
        <v>144820.38</v>
      </c>
      <c r="L113" s="136">
        <f t="shared" si="25"/>
        <v>284793.59999999998</v>
      </c>
      <c r="M113" s="182">
        <f t="shared" si="26"/>
        <v>196.65298489066248</v>
      </c>
      <c r="N113" s="138">
        <f t="shared" si="27"/>
        <v>139973.21999999997</v>
      </c>
    </row>
    <row r="114" spans="1:14" ht="26.4" x14ac:dyDescent="0.25">
      <c r="A114" s="200">
        <v>2620</v>
      </c>
      <c r="B114" s="201" t="s">
        <v>78</v>
      </c>
      <c r="C114" s="194"/>
      <c r="D114" s="189">
        <v>100000</v>
      </c>
      <c r="E114" s="182">
        <f t="shared" si="22"/>
        <v>0</v>
      </c>
      <c r="F114" s="183">
        <f t="shared" si="32"/>
        <v>100000</v>
      </c>
      <c r="G114" s="194"/>
      <c r="H114" s="194"/>
      <c r="I114" s="182">
        <f t="shared" si="24"/>
        <v>0</v>
      </c>
      <c r="J114" s="181">
        <f t="shared" si="28"/>
        <v>0</v>
      </c>
      <c r="K114" s="136">
        <f t="shared" si="29"/>
        <v>0</v>
      </c>
      <c r="L114" s="136">
        <f t="shared" si="25"/>
        <v>100000</v>
      </c>
      <c r="M114" s="182">
        <f t="shared" si="26"/>
        <v>0</v>
      </c>
      <c r="N114" s="138">
        <f t="shared" si="27"/>
        <v>100000</v>
      </c>
    </row>
    <row r="115" spans="1:14" ht="26.4" x14ac:dyDescent="0.25">
      <c r="A115" s="134" t="s">
        <v>79</v>
      </c>
      <c r="B115" s="205" t="s">
        <v>80</v>
      </c>
      <c r="C115" s="194"/>
      <c r="D115" s="138"/>
      <c r="E115" s="182">
        <f t="shared" si="22"/>
        <v>0</v>
      </c>
      <c r="F115" s="183">
        <f t="shared" si="32"/>
        <v>0</v>
      </c>
      <c r="G115" s="138"/>
      <c r="H115" s="138"/>
      <c r="I115" s="182">
        <f t="shared" si="24"/>
        <v>0</v>
      </c>
      <c r="J115" s="181">
        <f t="shared" si="28"/>
        <v>0</v>
      </c>
      <c r="K115" s="136">
        <f t="shared" si="29"/>
        <v>0</v>
      </c>
      <c r="L115" s="136">
        <f t="shared" si="25"/>
        <v>0</v>
      </c>
      <c r="M115" s="182">
        <f t="shared" si="26"/>
        <v>0</v>
      </c>
      <c r="N115" s="138">
        <f t="shared" si="27"/>
        <v>0</v>
      </c>
    </row>
    <row r="116" spans="1:14" s="13" customFormat="1" ht="13.2" x14ac:dyDescent="0.25">
      <c r="A116" s="76">
        <v>2700</v>
      </c>
      <c r="B116" s="198" t="s">
        <v>81</v>
      </c>
      <c r="C116" s="178">
        <f>SUM(C117:C119)</f>
        <v>251582.93</v>
      </c>
      <c r="D116" s="178">
        <f>SUM(D117:D119)</f>
        <v>389355.7</v>
      </c>
      <c r="E116" s="179">
        <f t="shared" si="22"/>
        <v>154.76236801916571</v>
      </c>
      <c r="F116" s="180">
        <f t="shared" si="32"/>
        <v>137772.77000000002</v>
      </c>
      <c r="G116" s="178">
        <f>SUM(G117:G119)</f>
        <v>0</v>
      </c>
      <c r="H116" s="178">
        <f>SUM(H117:H119)</f>
        <v>0</v>
      </c>
      <c r="I116" s="179">
        <f t="shared" si="24"/>
        <v>0</v>
      </c>
      <c r="J116" s="178">
        <f>SUM(J117:J119)</f>
        <v>0</v>
      </c>
      <c r="K116" s="178">
        <f>SUM(K117:K119)</f>
        <v>251582.93</v>
      </c>
      <c r="L116" s="178">
        <f>SUM(L117:L119)</f>
        <v>389355.7</v>
      </c>
      <c r="M116" s="179">
        <f t="shared" si="26"/>
        <v>154.76236801916571</v>
      </c>
      <c r="N116" s="178">
        <f>SUM(N117:N119)</f>
        <v>137772.77000000002</v>
      </c>
    </row>
    <row r="117" spans="1:14" ht="13.2" x14ac:dyDescent="0.25">
      <c r="A117" s="200">
        <v>2710</v>
      </c>
      <c r="B117" s="201" t="s">
        <v>82</v>
      </c>
      <c r="C117" s="194"/>
      <c r="D117" s="189"/>
      <c r="E117" s="182">
        <f t="shared" si="22"/>
        <v>0</v>
      </c>
      <c r="F117" s="183">
        <f t="shared" si="32"/>
        <v>0</v>
      </c>
      <c r="G117" s="138"/>
      <c r="H117" s="194"/>
      <c r="I117" s="182">
        <f t="shared" si="24"/>
        <v>0</v>
      </c>
      <c r="J117" s="181">
        <f t="shared" si="28"/>
        <v>0</v>
      </c>
      <c r="K117" s="136">
        <f t="shared" si="29"/>
        <v>0</v>
      </c>
      <c r="L117" s="136">
        <f t="shared" si="25"/>
        <v>0</v>
      </c>
      <c r="M117" s="182">
        <f t="shared" si="26"/>
        <v>0</v>
      </c>
      <c r="N117" s="138">
        <f t="shared" si="27"/>
        <v>0</v>
      </c>
    </row>
    <row r="118" spans="1:14" ht="13.2" x14ac:dyDescent="0.25">
      <c r="A118" s="200">
        <v>2720</v>
      </c>
      <c r="B118" s="201" t="s">
        <v>54</v>
      </c>
      <c r="C118" s="194"/>
      <c r="D118" s="189"/>
      <c r="E118" s="182">
        <f t="shared" si="22"/>
        <v>0</v>
      </c>
      <c r="F118" s="183">
        <f t="shared" si="32"/>
        <v>0</v>
      </c>
      <c r="G118" s="194"/>
      <c r="H118" s="189"/>
      <c r="I118" s="182">
        <f t="shared" si="24"/>
        <v>0</v>
      </c>
      <c r="J118" s="181">
        <f t="shared" si="28"/>
        <v>0</v>
      </c>
      <c r="K118" s="136">
        <f t="shared" si="29"/>
        <v>0</v>
      </c>
      <c r="L118" s="136">
        <f t="shared" si="25"/>
        <v>0</v>
      </c>
      <c r="M118" s="182">
        <f t="shared" si="26"/>
        <v>0</v>
      </c>
      <c r="N118" s="138">
        <f t="shared" si="27"/>
        <v>0</v>
      </c>
    </row>
    <row r="119" spans="1:14" ht="13.2" x14ac:dyDescent="0.25">
      <c r="A119" s="200">
        <v>2730</v>
      </c>
      <c r="B119" s="201" t="s">
        <v>83</v>
      </c>
      <c r="C119" s="194">
        <v>251582.93</v>
      </c>
      <c r="D119" s="189">
        <v>389355.7</v>
      </c>
      <c r="E119" s="182">
        <f t="shared" si="22"/>
        <v>154.76236801916571</v>
      </c>
      <c r="F119" s="183">
        <f t="shared" si="32"/>
        <v>137772.77000000002</v>
      </c>
      <c r="G119" s="194"/>
      <c r="H119" s="189"/>
      <c r="I119" s="182">
        <f t="shared" si="24"/>
        <v>0</v>
      </c>
      <c r="J119" s="181">
        <f t="shared" si="28"/>
        <v>0</v>
      </c>
      <c r="K119" s="136">
        <f t="shared" si="29"/>
        <v>251582.93</v>
      </c>
      <c r="L119" s="136">
        <f t="shared" si="25"/>
        <v>389355.7</v>
      </c>
      <c r="M119" s="182">
        <f t="shared" si="26"/>
        <v>154.76236801916571</v>
      </c>
      <c r="N119" s="138">
        <f t="shared" si="27"/>
        <v>137772.77000000002</v>
      </c>
    </row>
    <row r="120" spans="1:14" s="13" customFormat="1" ht="13.2" x14ac:dyDescent="0.25">
      <c r="A120" s="76">
        <v>2800</v>
      </c>
      <c r="B120" s="198" t="s">
        <v>84</v>
      </c>
      <c r="C120" s="184">
        <v>3170</v>
      </c>
      <c r="D120" s="206">
        <v>9163.16</v>
      </c>
      <c r="E120" s="179">
        <f t="shared" si="22"/>
        <v>289.05867507886438</v>
      </c>
      <c r="F120" s="180">
        <f t="shared" si="32"/>
        <v>5993.16</v>
      </c>
      <c r="G120" s="184"/>
      <c r="H120" s="206"/>
      <c r="I120" s="179">
        <f t="shared" si="24"/>
        <v>0</v>
      </c>
      <c r="J120" s="178">
        <f t="shared" si="28"/>
        <v>0</v>
      </c>
      <c r="K120" s="129">
        <f t="shared" si="29"/>
        <v>3170</v>
      </c>
      <c r="L120" s="129">
        <f t="shared" si="25"/>
        <v>9163.16</v>
      </c>
      <c r="M120" s="179">
        <f t="shared" si="26"/>
        <v>289.05867507886438</v>
      </c>
      <c r="N120" s="131">
        <f t="shared" si="27"/>
        <v>5993.16</v>
      </c>
    </row>
    <row r="121" spans="1:14" s="13" customFormat="1" ht="13.2" x14ac:dyDescent="0.25">
      <c r="A121" s="207" t="s">
        <v>41</v>
      </c>
      <c r="B121" s="198" t="s">
        <v>85</v>
      </c>
      <c r="C121" s="178">
        <f>C122+C134</f>
        <v>0</v>
      </c>
      <c r="D121" s="178">
        <f>D122+D134</f>
        <v>0</v>
      </c>
      <c r="E121" s="179">
        <f t="shared" si="22"/>
        <v>0</v>
      </c>
      <c r="F121" s="178">
        <f>F122+F134</f>
        <v>0</v>
      </c>
      <c r="G121" s="178">
        <f>G122+G134</f>
        <v>230381.02999999997</v>
      </c>
      <c r="H121" s="178">
        <f>H122+H134</f>
        <v>603917</v>
      </c>
      <c r="I121" s="179">
        <f t="shared" si="24"/>
        <v>262.13833665037441</v>
      </c>
      <c r="J121" s="178">
        <f>J122+J134</f>
        <v>373535.97000000003</v>
      </c>
      <c r="K121" s="178">
        <f>K122+K134</f>
        <v>230381.02999999997</v>
      </c>
      <c r="L121" s="178">
        <f>L122+L134</f>
        <v>603917</v>
      </c>
      <c r="M121" s="179">
        <f t="shared" si="26"/>
        <v>262.13833665037441</v>
      </c>
      <c r="N121" s="178">
        <f>N122+N134</f>
        <v>373535.97000000003</v>
      </c>
    </row>
    <row r="122" spans="1:14" s="13" customFormat="1" ht="13.2" x14ac:dyDescent="0.25">
      <c r="A122" s="207" t="s">
        <v>86</v>
      </c>
      <c r="B122" s="198" t="s">
        <v>87</v>
      </c>
      <c r="C122" s="178">
        <f>C123+C124+C126+C129+C133</f>
        <v>0</v>
      </c>
      <c r="D122" s="178">
        <f>D123+D124+D126+D129+D133</f>
        <v>0</v>
      </c>
      <c r="E122" s="179">
        <f t="shared" si="22"/>
        <v>0</v>
      </c>
      <c r="F122" s="178">
        <f>F123+F124+F126+F129+F133</f>
        <v>0</v>
      </c>
      <c r="G122" s="178">
        <f>G123+G124+G126+G129+G133</f>
        <v>227995.78999999998</v>
      </c>
      <c r="H122" s="178">
        <f>H123+H124+H126+H129+H133</f>
        <v>603917</v>
      </c>
      <c r="I122" s="179">
        <f t="shared" si="24"/>
        <v>264.88076819313198</v>
      </c>
      <c r="J122" s="178">
        <f>J123+J124+J126+J129+J133</f>
        <v>375921.21</v>
      </c>
      <c r="K122" s="178">
        <f>K123+K124+K126+K129+K133</f>
        <v>227995.78999999998</v>
      </c>
      <c r="L122" s="178">
        <f>L123+L124+L126+L129+L133</f>
        <v>603917</v>
      </c>
      <c r="M122" s="179">
        <f t="shared" si="26"/>
        <v>264.88076819313198</v>
      </c>
      <c r="N122" s="178">
        <f>N123+N124+N126+N129+N133</f>
        <v>375921.21</v>
      </c>
    </row>
    <row r="123" spans="1:14" ht="26.4" x14ac:dyDescent="0.25">
      <c r="A123" s="208" t="s">
        <v>88</v>
      </c>
      <c r="B123" s="201" t="s">
        <v>89</v>
      </c>
      <c r="C123" s="181"/>
      <c r="D123" s="138"/>
      <c r="E123" s="182">
        <f t="shared" si="22"/>
        <v>0</v>
      </c>
      <c r="F123" s="183">
        <f>D123-C123</f>
        <v>0</v>
      </c>
      <c r="G123" s="194">
        <v>129900</v>
      </c>
      <c r="H123" s="189"/>
      <c r="I123" s="182">
        <f t="shared" si="24"/>
        <v>0</v>
      </c>
      <c r="J123" s="181">
        <f t="shared" si="28"/>
        <v>-129900</v>
      </c>
      <c r="K123" s="136">
        <f t="shared" si="29"/>
        <v>129900</v>
      </c>
      <c r="L123" s="136">
        <f t="shared" si="25"/>
        <v>0</v>
      </c>
      <c r="M123" s="182">
        <f t="shared" si="26"/>
        <v>0</v>
      </c>
      <c r="N123" s="138">
        <f t="shared" si="27"/>
        <v>-129900</v>
      </c>
    </row>
    <row r="124" spans="1:14" s="13" customFormat="1" ht="13.2" x14ac:dyDescent="0.25">
      <c r="A124" s="207" t="s">
        <v>90</v>
      </c>
      <c r="B124" s="198" t="s">
        <v>91</v>
      </c>
      <c r="C124" s="178">
        <f>C125</f>
        <v>0</v>
      </c>
      <c r="D124" s="178">
        <f>D125</f>
        <v>0</v>
      </c>
      <c r="E124" s="179">
        <f t="shared" si="22"/>
        <v>0</v>
      </c>
      <c r="F124" s="178">
        <f t="shared" ref="F124:N124" si="33">F125</f>
        <v>0</v>
      </c>
      <c r="G124" s="178">
        <f t="shared" si="33"/>
        <v>0</v>
      </c>
      <c r="H124" s="178">
        <f t="shared" si="33"/>
        <v>0</v>
      </c>
      <c r="I124" s="179">
        <f t="shared" si="24"/>
        <v>0</v>
      </c>
      <c r="J124" s="178">
        <f>J125</f>
        <v>0</v>
      </c>
      <c r="K124" s="178">
        <f>K125</f>
        <v>0</v>
      </c>
      <c r="L124" s="178">
        <f>L125</f>
        <v>0</v>
      </c>
      <c r="M124" s="179">
        <f t="shared" si="26"/>
        <v>0</v>
      </c>
      <c r="N124" s="178">
        <f t="shared" si="33"/>
        <v>0</v>
      </c>
    </row>
    <row r="125" spans="1:14" ht="26.4" x14ac:dyDescent="0.25">
      <c r="A125" s="208" t="s">
        <v>92</v>
      </c>
      <c r="B125" s="201" t="s">
        <v>93</v>
      </c>
      <c r="C125" s="181"/>
      <c r="D125" s="138"/>
      <c r="E125" s="182">
        <f t="shared" si="22"/>
        <v>0</v>
      </c>
      <c r="F125" s="183">
        <f>D125-C125</f>
        <v>0</v>
      </c>
      <c r="G125" s="194"/>
      <c r="H125" s="189"/>
      <c r="I125" s="182">
        <f t="shared" si="24"/>
        <v>0</v>
      </c>
      <c r="J125" s="181">
        <f t="shared" si="28"/>
        <v>0</v>
      </c>
      <c r="K125" s="136">
        <f t="shared" si="29"/>
        <v>0</v>
      </c>
      <c r="L125" s="136">
        <f t="shared" si="25"/>
        <v>0</v>
      </c>
      <c r="M125" s="182">
        <f t="shared" si="26"/>
        <v>0</v>
      </c>
      <c r="N125" s="138">
        <f t="shared" si="27"/>
        <v>0</v>
      </c>
    </row>
    <row r="126" spans="1:14" s="13" customFormat="1" ht="13.2" x14ac:dyDescent="0.25">
      <c r="A126" s="207" t="s">
        <v>94</v>
      </c>
      <c r="B126" s="198" t="s">
        <v>95</v>
      </c>
      <c r="C126" s="178">
        <f>C128+C127</f>
        <v>0</v>
      </c>
      <c r="D126" s="178">
        <f>D128+D127</f>
        <v>0</v>
      </c>
      <c r="E126" s="179">
        <f t="shared" si="22"/>
        <v>0</v>
      </c>
      <c r="F126" s="178">
        <f t="shared" ref="F126:N126" si="34">F128+F127</f>
        <v>0</v>
      </c>
      <c r="G126" s="178">
        <f t="shared" si="34"/>
        <v>48101.05</v>
      </c>
      <c r="H126" s="178">
        <f t="shared" si="34"/>
        <v>130000</v>
      </c>
      <c r="I126" s="179">
        <f t="shared" si="24"/>
        <v>270.26437052829408</v>
      </c>
      <c r="J126" s="178">
        <f>J128+J127</f>
        <v>81898.95</v>
      </c>
      <c r="K126" s="178">
        <f>K128+K127</f>
        <v>48101.05</v>
      </c>
      <c r="L126" s="178">
        <f>L128+L127</f>
        <v>130000</v>
      </c>
      <c r="M126" s="179">
        <f t="shared" si="26"/>
        <v>270.26437052829408</v>
      </c>
      <c r="N126" s="178">
        <f t="shared" si="34"/>
        <v>81898.95</v>
      </c>
    </row>
    <row r="127" spans="1:14" ht="26.4" x14ac:dyDescent="0.25">
      <c r="A127" s="134" t="s">
        <v>96</v>
      </c>
      <c r="B127" s="205" t="s">
        <v>97</v>
      </c>
      <c r="C127" s="178"/>
      <c r="D127" s="138"/>
      <c r="E127" s="182">
        <f t="shared" si="22"/>
        <v>0</v>
      </c>
      <c r="F127" s="183">
        <f>D127-C127</f>
        <v>0</v>
      </c>
      <c r="G127" s="181"/>
      <c r="H127" s="194"/>
      <c r="I127" s="182">
        <f t="shared" si="24"/>
        <v>0</v>
      </c>
      <c r="J127" s="181">
        <f t="shared" si="28"/>
        <v>0</v>
      </c>
      <c r="K127" s="136">
        <f t="shared" si="29"/>
        <v>0</v>
      </c>
      <c r="L127" s="136">
        <f t="shared" si="25"/>
        <v>0</v>
      </c>
      <c r="M127" s="182">
        <f t="shared" si="26"/>
        <v>0</v>
      </c>
      <c r="N127" s="138">
        <f t="shared" si="27"/>
        <v>0</v>
      </c>
    </row>
    <row r="128" spans="1:14" ht="13.2" x14ac:dyDescent="0.25">
      <c r="A128" s="208" t="s">
        <v>98</v>
      </c>
      <c r="B128" s="201" t="s">
        <v>99</v>
      </c>
      <c r="C128" s="181"/>
      <c r="D128" s="138"/>
      <c r="E128" s="182">
        <f t="shared" si="22"/>
        <v>0</v>
      </c>
      <c r="F128" s="183">
        <f>D128-C128</f>
        <v>0</v>
      </c>
      <c r="G128" s="194">
        <v>48101.05</v>
      </c>
      <c r="H128" s="189">
        <v>130000</v>
      </c>
      <c r="I128" s="182">
        <f t="shared" si="24"/>
        <v>270.26437052829408</v>
      </c>
      <c r="J128" s="181">
        <f t="shared" si="28"/>
        <v>81898.95</v>
      </c>
      <c r="K128" s="136">
        <f t="shared" si="29"/>
        <v>48101.05</v>
      </c>
      <c r="L128" s="136">
        <f t="shared" si="25"/>
        <v>130000</v>
      </c>
      <c r="M128" s="182">
        <f t="shared" si="26"/>
        <v>270.26437052829408</v>
      </c>
      <c r="N128" s="138">
        <f t="shared" si="27"/>
        <v>81898.95</v>
      </c>
    </row>
    <row r="129" spans="1:14" s="13" customFormat="1" ht="13.2" x14ac:dyDescent="0.25">
      <c r="A129" s="207" t="s">
        <v>100</v>
      </c>
      <c r="B129" s="198" t="s">
        <v>101</v>
      </c>
      <c r="C129" s="178">
        <f>C130+C131+C132</f>
        <v>0</v>
      </c>
      <c r="D129" s="178">
        <f>D130+D131+D132</f>
        <v>0</v>
      </c>
      <c r="E129" s="179">
        <f t="shared" si="22"/>
        <v>0</v>
      </c>
      <c r="F129" s="178">
        <f t="shared" ref="F129:N129" si="35">F130+F131+F132</f>
        <v>0</v>
      </c>
      <c r="G129" s="178">
        <f t="shared" si="35"/>
        <v>49994.74</v>
      </c>
      <c r="H129" s="178">
        <f t="shared" si="35"/>
        <v>473917</v>
      </c>
      <c r="I129" s="179">
        <f t="shared" si="24"/>
        <v>947.93372262762045</v>
      </c>
      <c r="J129" s="178">
        <f>J130+J131+J132</f>
        <v>423922.26</v>
      </c>
      <c r="K129" s="178">
        <f>K130+K131+K132</f>
        <v>49994.74</v>
      </c>
      <c r="L129" s="178">
        <f>L130+L131+L132</f>
        <v>473917</v>
      </c>
      <c r="M129" s="179">
        <f t="shared" si="26"/>
        <v>947.93372262762045</v>
      </c>
      <c r="N129" s="178">
        <f t="shared" si="35"/>
        <v>423922.26</v>
      </c>
    </row>
    <row r="130" spans="1:14" ht="26.4" x14ac:dyDescent="0.25">
      <c r="A130" s="134" t="s">
        <v>102</v>
      </c>
      <c r="B130" s="205" t="s">
        <v>103</v>
      </c>
      <c r="C130" s="178"/>
      <c r="D130" s="138"/>
      <c r="E130" s="182">
        <f t="shared" si="22"/>
        <v>0</v>
      </c>
      <c r="F130" s="183">
        <f>D130-C130</f>
        <v>0</v>
      </c>
      <c r="G130" s="194"/>
      <c r="H130" s="138"/>
      <c r="I130" s="182">
        <f t="shared" si="24"/>
        <v>0</v>
      </c>
      <c r="J130" s="181">
        <f t="shared" si="28"/>
        <v>0</v>
      </c>
      <c r="K130" s="136">
        <f t="shared" si="29"/>
        <v>0</v>
      </c>
      <c r="L130" s="136">
        <f t="shared" si="25"/>
        <v>0</v>
      </c>
      <c r="M130" s="182">
        <f t="shared" si="26"/>
        <v>0</v>
      </c>
      <c r="N130" s="138">
        <f t="shared" si="27"/>
        <v>0</v>
      </c>
    </row>
    <row r="131" spans="1:14" ht="26.4" x14ac:dyDescent="0.25">
      <c r="A131" s="208" t="s">
        <v>104</v>
      </c>
      <c r="B131" s="201" t="s">
        <v>105</v>
      </c>
      <c r="C131" s="181"/>
      <c r="D131" s="138"/>
      <c r="E131" s="182">
        <f t="shared" si="22"/>
        <v>0</v>
      </c>
      <c r="F131" s="183">
        <f>D131-C131</f>
        <v>0</v>
      </c>
      <c r="G131" s="194">
        <v>49994.74</v>
      </c>
      <c r="H131" s="189">
        <v>473917</v>
      </c>
      <c r="I131" s="182">
        <f t="shared" si="24"/>
        <v>947.93372262762045</v>
      </c>
      <c r="J131" s="181">
        <f t="shared" si="28"/>
        <v>423922.26</v>
      </c>
      <c r="K131" s="136">
        <f t="shared" si="29"/>
        <v>49994.74</v>
      </c>
      <c r="L131" s="136">
        <f t="shared" si="25"/>
        <v>473917</v>
      </c>
      <c r="M131" s="182">
        <f t="shared" si="26"/>
        <v>947.93372262762045</v>
      </c>
      <c r="N131" s="138">
        <f t="shared" si="27"/>
        <v>423922.26</v>
      </c>
    </row>
    <row r="132" spans="1:14" ht="26.4" x14ac:dyDescent="0.25">
      <c r="A132" s="208" t="s">
        <v>106</v>
      </c>
      <c r="B132" s="209" t="s">
        <v>107</v>
      </c>
      <c r="C132" s="181"/>
      <c r="D132" s="138"/>
      <c r="E132" s="182">
        <f t="shared" si="22"/>
        <v>0</v>
      </c>
      <c r="F132" s="183">
        <f>D132-C132</f>
        <v>0</v>
      </c>
      <c r="G132" s="194"/>
      <c r="H132" s="194"/>
      <c r="I132" s="182">
        <f t="shared" si="24"/>
        <v>0</v>
      </c>
      <c r="J132" s="181">
        <f t="shared" si="28"/>
        <v>0</v>
      </c>
      <c r="K132" s="136">
        <f t="shared" si="29"/>
        <v>0</v>
      </c>
      <c r="L132" s="136">
        <f t="shared" si="25"/>
        <v>0</v>
      </c>
      <c r="M132" s="182">
        <f t="shared" si="26"/>
        <v>0</v>
      </c>
      <c r="N132" s="138">
        <f t="shared" si="27"/>
        <v>0</v>
      </c>
    </row>
    <row r="133" spans="1:14" s="13" customFormat="1" ht="26.4" x14ac:dyDescent="0.25">
      <c r="A133" s="207" t="s">
        <v>108</v>
      </c>
      <c r="B133" s="210" t="s">
        <v>109</v>
      </c>
      <c r="C133" s="178"/>
      <c r="D133" s="131"/>
      <c r="E133" s="179">
        <f t="shared" si="22"/>
        <v>0</v>
      </c>
      <c r="F133" s="180">
        <f>D133-C133</f>
        <v>0</v>
      </c>
      <c r="G133" s="184"/>
      <c r="H133" s="131"/>
      <c r="I133" s="179">
        <f t="shared" si="24"/>
        <v>0</v>
      </c>
      <c r="J133" s="178">
        <f t="shared" si="28"/>
        <v>0</v>
      </c>
      <c r="K133" s="129">
        <f t="shared" si="29"/>
        <v>0</v>
      </c>
      <c r="L133" s="129">
        <f t="shared" si="25"/>
        <v>0</v>
      </c>
      <c r="M133" s="179">
        <f t="shared" si="26"/>
        <v>0</v>
      </c>
      <c r="N133" s="131">
        <f t="shared" si="27"/>
        <v>0</v>
      </c>
    </row>
    <row r="134" spans="1:14" s="13" customFormat="1" ht="13.2" x14ac:dyDescent="0.25">
      <c r="A134" s="207" t="s">
        <v>110</v>
      </c>
      <c r="B134" s="198" t="s">
        <v>111</v>
      </c>
      <c r="C134" s="178">
        <f>C135+C136</f>
        <v>0</v>
      </c>
      <c r="D134" s="178">
        <f>D135+D136</f>
        <v>0</v>
      </c>
      <c r="E134" s="179">
        <f t="shared" si="22"/>
        <v>0</v>
      </c>
      <c r="F134" s="178">
        <f t="shared" ref="F134:N134" si="36">F135+F136</f>
        <v>0</v>
      </c>
      <c r="G134" s="178">
        <f t="shared" si="36"/>
        <v>2385.2399999999998</v>
      </c>
      <c r="H134" s="178">
        <f t="shared" si="36"/>
        <v>0</v>
      </c>
      <c r="I134" s="179">
        <f t="shared" si="24"/>
        <v>0</v>
      </c>
      <c r="J134" s="178">
        <f>J135+J136</f>
        <v>-2385.2399999999998</v>
      </c>
      <c r="K134" s="178">
        <f>K135+K136</f>
        <v>2385.2399999999998</v>
      </c>
      <c r="L134" s="178">
        <f>L135+L136</f>
        <v>0</v>
      </c>
      <c r="M134" s="179">
        <f t="shared" si="26"/>
        <v>0</v>
      </c>
      <c r="N134" s="178">
        <f t="shared" si="36"/>
        <v>-2385.2399999999998</v>
      </c>
    </row>
    <row r="135" spans="1:14" ht="26.4" x14ac:dyDescent="0.25">
      <c r="A135" s="208" t="s">
        <v>112</v>
      </c>
      <c r="B135" s="201" t="s">
        <v>113</v>
      </c>
      <c r="C135" s="181"/>
      <c r="D135" s="138"/>
      <c r="E135" s="182">
        <f t="shared" si="22"/>
        <v>0</v>
      </c>
      <c r="F135" s="183">
        <f>D135-C135</f>
        <v>0</v>
      </c>
      <c r="G135" s="194"/>
      <c r="H135" s="189"/>
      <c r="I135" s="182">
        <f t="shared" si="24"/>
        <v>0</v>
      </c>
      <c r="J135" s="181">
        <f t="shared" si="28"/>
        <v>0</v>
      </c>
      <c r="K135" s="136">
        <f t="shared" si="29"/>
        <v>0</v>
      </c>
      <c r="L135" s="136">
        <f t="shared" si="25"/>
        <v>0</v>
      </c>
      <c r="M135" s="182">
        <f t="shared" si="26"/>
        <v>0</v>
      </c>
      <c r="N135" s="138">
        <f t="shared" si="27"/>
        <v>0</v>
      </c>
    </row>
    <row r="136" spans="1:14" ht="26.4" x14ac:dyDescent="0.25">
      <c r="A136" s="208" t="s">
        <v>114</v>
      </c>
      <c r="B136" s="201" t="s">
        <v>115</v>
      </c>
      <c r="C136" s="194"/>
      <c r="D136" s="194"/>
      <c r="E136" s="182">
        <f t="shared" si="22"/>
        <v>0</v>
      </c>
      <c r="F136" s="183">
        <f>D136-C136</f>
        <v>0</v>
      </c>
      <c r="G136" s="194">
        <v>2385.2399999999998</v>
      </c>
      <c r="H136" s="189"/>
      <c r="I136" s="182">
        <f t="shared" si="24"/>
        <v>0</v>
      </c>
      <c r="J136" s="181">
        <f t="shared" si="28"/>
        <v>-2385.2399999999998</v>
      </c>
      <c r="K136" s="136">
        <f t="shared" si="29"/>
        <v>2385.2399999999998</v>
      </c>
      <c r="L136" s="136">
        <f t="shared" si="25"/>
        <v>0</v>
      </c>
      <c r="M136" s="182">
        <f t="shared" si="26"/>
        <v>0</v>
      </c>
      <c r="N136" s="138">
        <f t="shared" si="27"/>
        <v>-2385.2399999999998</v>
      </c>
    </row>
    <row r="137" spans="1:14" s="63" customFormat="1" ht="13.2" x14ac:dyDescent="0.25">
      <c r="A137" s="173"/>
      <c r="B137" s="211" t="s">
        <v>116</v>
      </c>
      <c r="C137" s="197">
        <f>C138+C141</f>
        <v>0</v>
      </c>
      <c r="D137" s="197">
        <f>D138+D141</f>
        <v>0</v>
      </c>
      <c r="E137" s="176">
        <f t="shared" si="22"/>
        <v>0</v>
      </c>
      <c r="F137" s="197">
        <f t="shared" ref="F137:N137" si="37">F138+F141</f>
        <v>0</v>
      </c>
      <c r="G137" s="197">
        <f t="shared" si="37"/>
        <v>0</v>
      </c>
      <c r="H137" s="197">
        <f t="shared" si="37"/>
        <v>0</v>
      </c>
      <c r="I137" s="176">
        <f t="shared" si="24"/>
        <v>0</v>
      </c>
      <c r="J137" s="197">
        <f>J138+J141</f>
        <v>0</v>
      </c>
      <c r="K137" s="197">
        <f>K138+K141</f>
        <v>0</v>
      </c>
      <c r="L137" s="197">
        <f>L138+L141</f>
        <v>0</v>
      </c>
      <c r="M137" s="176">
        <f t="shared" si="26"/>
        <v>0</v>
      </c>
      <c r="N137" s="197">
        <f t="shared" si="37"/>
        <v>0</v>
      </c>
    </row>
    <row r="138" spans="1:14" ht="64.2" customHeight="1" x14ac:dyDescent="0.25">
      <c r="A138" s="200" t="s">
        <v>117</v>
      </c>
      <c r="B138" s="212" t="s">
        <v>118</v>
      </c>
      <c r="C138" s="181"/>
      <c r="D138" s="181"/>
      <c r="E138" s="182">
        <f t="shared" si="22"/>
        <v>0</v>
      </c>
      <c r="F138" s="183">
        <f t="shared" ref="F138:F143" si="38">D138-C138</f>
        <v>0</v>
      </c>
      <c r="G138" s="183">
        <f>G139+G140</f>
        <v>0</v>
      </c>
      <c r="H138" s="183">
        <f>H139+H140</f>
        <v>0</v>
      </c>
      <c r="I138" s="182">
        <f t="shared" si="24"/>
        <v>0</v>
      </c>
      <c r="J138" s="181">
        <f t="shared" si="28"/>
        <v>0</v>
      </c>
      <c r="K138" s="136">
        <f t="shared" si="29"/>
        <v>0</v>
      </c>
      <c r="L138" s="136">
        <f t="shared" si="25"/>
        <v>0</v>
      </c>
      <c r="M138" s="182">
        <f t="shared" si="26"/>
        <v>0</v>
      </c>
      <c r="N138" s="138">
        <f t="shared" si="27"/>
        <v>0</v>
      </c>
    </row>
    <row r="139" spans="1:14" ht="62.4" customHeight="1" x14ac:dyDescent="0.25">
      <c r="A139" s="200" t="s">
        <v>119</v>
      </c>
      <c r="B139" s="213" t="s">
        <v>9</v>
      </c>
      <c r="C139" s="181"/>
      <c r="D139" s="214"/>
      <c r="E139" s="182">
        <f t="shared" si="22"/>
        <v>0</v>
      </c>
      <c r="F139" s="183">
        <f t="shared" si="38"/>
        <v>0</v>
      </c>
      <c r="G139" s="181"/>
      <c r="H139" s="215"/>
      <c r="I139" s="182">
        <f t="shared" si="24"/>
        <v>0</v>
      </c>
      <c r="J139" s="181">
        <f t="shared" si="28"/>
        <v>0</v>
      </c>
      <c r="K139" s="136">
        <f t="shared" si="29"/>
        <v>0</v>
      </c>
      <c r="L139" s="136">
        <f t="shared" si="25"/>
        <v>0</v>
      </c>
      <c r="M139" s="182">
        <f t="shared" si="26"/>
        <v>0</v>
      </c>
      <c r="N139" s="138">
        <f t="shared" si="27"/>
        <v>0</v>
      </c>
    </row>
    <row r="140" spans="1:14" ht="61.2" customHeight="1" x14ac:dyDescent="0.25">
      <c r="A140" s="200" t="s">
        <v>120</v>
      </c>
      <c r="B140" s="213" t="s">
        <v>121</v>
      </c>
      <c r="C140" s="181"/>
      <c r="D140" s="138"/>
      <c r="E140" s="182">
        <f t="shared" si="22"/>
        <v>0</v>
      </c>
      <c r="F140" s="183">
        <f t="shared" si="38"/>
        <v>0</v>
      </c>
      <c r="G140" s="181"/>
      <c r="H140" s="216"/>
      <c r="I140" s="182">
        <f t="shared" si="24"/>
        <v>0</v>
      </c>
      <c r="J140" s="181">
        <f t="shared" si="28"/>
        <v>0</v>
      </c>
      <c r="K140" s="136">
        <f t="shared" si="29"/>
        <v>0</v>
      </c>
      <c r="L140" s="136">
        <f t="shared" si="25"/>
        <v>0</v>
      </c>
      <c r="M140" s="182">
        <f t="shared" si="26"/>
        <v>0</v>
      </c>
      <c r="N140" s="138">
        <f t="shared" si="27"/>
        <v>0</v>
      </c>
    </row>
    <row r="141" spans="1:14" ht="45.6" customHeight="1" x14ac:dyDescent="0.25">
      <c r="A141" s="200" t="s">
        <v>122</v>
      </c>
      <c r="B141" s="212" t="s">
        <v>123</v>
      </c>
      <c r="C141" s="181"/>
      <c r="D141" s="181"/>
      <c r="E141" s="182">
        <f t="shared" si="22"/>
        <v>0</v>
      </c>
      <c r="F141" s="183">
        <f t="shared" si="38"/>
        <v>0</v>
      </c>
      <c r="G141" s="183"/>
      <c r="H141" s="183"/>
      <c r="I141" s="182">
        <f t="shared" si="24"/>
        <v>0</v>
      </c>
      <c r="J141" s="181">
        <f t="shared" si="28"/>
        <v>0</v>
      </c>
      <c r="K141" s="136">
        <f t="shared" si="29"/>
        <v>0</v>
      </c>
      <c r="L141" s="136">
        <f t="shared" si="25"/>
        <v>0</v>
      </c>
      <c r="M141" s="182">
        <f t="shared" si="26"/>
        <v>0</v>
      </c>
      <c r="N141" s="138">
        <f t="shared" si="27"/>
        <v>0</v>
      </c>
    </row>
    <row r="142" spans="1:14" ht="52.2" customHeight="1" x14ac:dyDescent="0.25">
      <c r="A142" s="200" t="s">
        <v>124</v>
      </c>
      <c r="B142" s="213" t="s">
        <v>10</v>
      </c>
      <c r="C142" s="217"/>
      <c r="D142" s="194"/>
      <c r="E142" s="182">
        <f t="shared" si="22"/>
        <v>0</v>
      </c>
      <c r="F142" s="183">
        <f t="shared" si="38"/>
        <v>0</v>
      </c>
      <c r="G142" s="181"/>
      <c r="H142" s="215"/>
      <c r="I142" s="182">
        <f t="shared" si="24"/>
        <v>0</v>
      </c>
      <c r="J142" s="181">
        <f t="shared" si="28"/>
        <v>0</v>
      </c>
      <c r="K142" s="136">
        <f t="shared" si="29"/>
        <v>0</v>
      </c>
      <c r="L142" s="136">
        <f t="shared" si="25"/>
        <v>0</v>
      </c>
      <c r="M142" s="182">
        <f t="shared" si="26"/>
        <v>0</v>
      </c>
      <c r="N142" s="138">
        <f t="shared" si="27"/>
        <v>0</v>
      </c>
    </row>
    <row r="143" spans="1:14" ht="39.6" x14ac:dyDescent="0.25">
      <c r="A143" s="200" t="s">
        <v>125</v>
      </c>
      <c r="B143" s="213" t="s">
        <v>11</v>
      </c>
      <c r="C143" s="181"/>
      <c r="D143" s="138"/>
      <c r="E143" s="182">
        <f t="shared" si="22"/>
        <v>0</v>
      </c>
      <c r="F143" s="183">
        <f t="shared" si="38"/>
        <v>0</v>
      </c>
      <c r="G143" s="181"/>
      <c r="H143" s="216"/>
      <c r="I143" s="182">
        <f t="shared" si="24"/>
        <v>0</v>
      </c>
      <c r="J143" s="181">
        <f t="shared" si="28"/>
        <v>0</v>
      </c>
      <c r="K143" s="136">
        <f t="shared" si="29"/>
        <v>0</v>
      </c>
      <c r="L143" s="136">
        <f t="shared" si="25"/>
        <v>0</v>
      </c>
      <c r="M143" s="182">
        <f t="shared" si="26"/>
        <v>0</v>
      </c>
      <c r="N143" s="138">
        <f t="shared" si="27"/>
        <v>0</v>
      </c>
    </row>
    <row r="144" spans="1:14" s="13" customFormat="1" ht="39.6" x14ac:dyDescent="0.25">
      <c r="A144" s="196">
        <v>4000</v>
      </c>
      <c r="B144" s="218" t="s">
        <v>126</v>
      </c>
      <c r="C144" s="197">
        <f>C145</f>
        <v>0</v>
      </c>
      <c r="D144" s="197">
        <f>D145</f>
        <v>0</v>
      </c>
      <c r="E144" s="176">
        <f t="shared" si="22"/>
        <v>0</v>
      </c>
      <c r="F144" s="197">
        <f t="shared" ref="F144:N144" si="39">F145</f>
        <v>0</v>
      </c>
      <c r="G144" s="197">
        <f t="shared" si="39"/>
        <v>0</v>
      </c>
      <c r="H144" s="197">
        <f t="shared" si="39"/>
        <v>0</v>
      </c>
      <c r="I144" s="176">
        <f t="shared" si="24"/>
        <v>0</v>
      </c>
      <c r="J144" s="197">
        <f>J145</f>
        <v>0</v>
      </c>
      <c r="K144" s="197">
        <f>K145</f>
        <v>0</v>
      </c>
      <c r="L144" s="197">
        <f>L145</f>
        <v>0</v>
      </c>
      <c r="M144" s="219">
        <f t="shared" si="26"/>
        <v>0</v>
      </c>
      <c r="N144" s="197">
        <f t="shared" si="39"/>
        <v>0</v>
      </c>
    </row>
    <row r="145" spans="1:14" ht="13.2" x14ac:dyDescent="0.25">
      <c r="A145" s="145">
        <v>4100</v>
      </c>
      <c r="B145" s="220" t="s">
        <v>127</v>
      </c>
      <c r="C145" s="181">
        <f>C146+C148</f>
        <v>0</v>
      </c>
      <c r="D145" s="181">
        <f>D146+D148</f>
        <v>0</v>
      </c>
      <c r="E145" s="182">
        <f t="shared" si="22"/>
        <v>0</v>
      </c>
      <c r="F145" s="183">
        <f>D145-C145</f>
        <v>0</v>
      </c>
      <c r="G145" s="183">
        <f>G146+G148</f>
        <v>0</v>
      </c>
      <c r="H145" s="183">
        <f>H146+H148</f>
        <v>0</v>
      </c>
      <c r="I145" s="182">
        <f t="shared" si="24"/>
        <v>0</v>
      </c>
      <c r="J145" s="181">
        <f t="shared" si="28"/>
        <v>0</v>
      </c>
      <c r="K145" s="136">
        <f t="shared" si="29"/>
        <v>0</v>
      </c>
      <c r="L145" s="136">
        <f t="shared" si="25"/>
        <v>0</v>
      </c>
      <c r="M145" s="182">
        <f t="shared" si="26"/>
        <v>0</v>
      </c>
      <c r="N145" s="138">
        <f t="shared" si="27"/>
        <v>0</v>
      </c>
    </row>
    <row r="146" spans="1:14" ht="13.2" x14ac:dyDescent="0.25">
      <c r="A146" s="145">
        <v>4110</v>
      </c>
      <c r="B146" s="220" t="s">
        <v>128</v>
      </c>
      <c r="C146" s="181">
        <f>C147</f>
        <v>0</v>
      </c>
      <c r="D146" s="181">
        <f>D147</f>
        <v>0</v>
      </c>
      <c r="E146" s="182">
        <f t="shared" si="22"/>
        <v>0</v>
      </c>
      <c r="F146" s="183">
        <f>D146-C146</f>
        <v>0</v>
      </c>
      <c r="G146" s="183">
        <f>G147</f>
        <v>0</v>
      </c>
      <c r="H146" s="183">
        <f>H147</f>
        <v>0</v>
      </c>
      <c r="I146" s="182">
        <f t="shared" si="24"/>
        <v>0</v>
      </c>
      <c r="J146" s="181">
        <f t="shared" si="28"/>
        <v>0</v>
      </c>
      <c r="K146" s="136">
        <f t="shared" si="29"/>
        <v>0</v>
      </c>
      <c r="L146" s="136">
        <f t="shared" si="25"/>
        <v>0</v>
      </c>
      <c r="M146" s="182">
        <f t="shared" si="26"/>
        <v>0</v>
      </c>
      <c r="N146" s="138">
        <f t="shared" si="27"/>
        <v>0</v>
      </c>
    </row>
    <row r="147" spans="1:14" ht="13.2" x14ac:dyDescent="0.25">
      <c r="A147" s="145">
        <v>4113</v>
      </c>
      <c r="B147" s="220" t="s">
        <v>129</v>
      </c>
      <c r="C147" s="181">
        <f>C139+C142</f>
        <v>0</v>
      </c>
      <c r="D147" s="181">
        <f>D139+D142</f>
        <v>0</v>
      </c>
      <c r="E147" s="182">
        <f t="shared" si="22"/>
        <v>0</v>
      </c>
      <c r="F147" s="183">
        <f>D147-C147</f>
        <v>0</v>
      </c>
      <c r="G147" s="183">
        <f>G139+G142</f>
        <v>0</v>
      </c>
      <c r="H147" s="183">
        <f>H139+H142</f>
        <v>0</v>
      </c>
      <c r="I147" s="182">
        <f t="shared" si="24"/>
        <v>0</v>
      </c>
      <c r="J147" s="181">
        <f t="shared" si="28"/>
        <v>0</v>
      </c>
      <c r="K147" s="136">
        <f t="shared" si="29"/>
        <v>0</v>
      </c>
      <c r="L147" s="136">
        <f t="shared" si="25"/>
        <v>0</v>
      </c>
      <c r="M147" s="182">
        <f t="shared" si="26"/>
        <v>0</v>
      </c>
      <c r="N147" s="138">
        <f t="shared" si="27"/>
        <v>0</v>
      </c>
    </row>
    <row r="148" spans="1:14" ht="13.2" x14ac:dyDescent="0.25">
      <c r="A148" s="145">
        <v>4120</v>
      </c>
      <c r="B148" s="220" t="s">
        <v>130</v>
      </c>
      <c r="C148" s="138"/>
      <c r="D148" s="138"/>
      <c r="E148" s="182">
        <f t="shared" si="22"/>
        <v>0</v>
      </c>
      <c r="F148" s="183">
        <f>D148-C148</f>
        <v>0</v>
      </c>
      <c r="G148" s="183">
        <f>G149</f>
        <v>0</v>
      </c>
      <c r="H148" s="183">
        <f>H149</f>
        <v>0</v>
      </c>
      <c r="I148" s="182">
        <f t="shared" si="24"/>
        <v>0</v>
      </c>
      <c r="J148" s="181">
        <f t="shared" si="28"/>
        <v>0</v>
      </c>
      <c r="K148" s="136">
        <f t="shared" si="29"/>
        <v>0</v>
      </c>
      <c r="L148" s="136">
        <f t="shared" si="25"/>
        <v>0</v>
      </c>
      <c r="M148" s="182">
        <f t="shared" si="26"/>
        <v>0</v>
      </c>
      <c r="N148" s="138">
        <f t="shared" si="27"/>
        <v>0</v>
      </c>
    </row>
    <row r="149" spans="1:14" ht="13.2" x14ac:dyDescent="0.25">
      <c r="A149" s="145">
        <v>4123</v>
      </c>
      <c r="B149" s="220" t="s">
        <v>131</v>
      </c>
      <c r="C149" s="138"/>
      <c r="D149" s="138"/>
      <c r="E149" s="182">
        <f t="shared" si="22"/>
        <v>0</v>
      </c>
      <c r="F149" s="183">
        <f>D149-C149</f>
        <v>0</v>
      </c>
      <c r="G149" s="183">
        <f>G140+G143</f>
        <v>0</v>
      </c>
      <c r="H149" s="183">
        <f>H140+H143</f>
        <v>0</v>
      </c>
      <c r="I149" s="182">
        <f t="shared" si="24"/>
        <v>0</v>
      </c>
      <c r="J149" s="181">
        <f t="shared" si="28"/>
        <v>0</v>
      </c>
      <c r="K149" s="136">
        <f t="shared" si="29"/>
        <v>0</v>
      </c>
      <c r="L149" s="136">
        <f t="shared" si="25"/>
        <v>0</v>
      </c>
      <c r="M149" s="182">
        <f t="shared" si="26"/>
        <v>0</v>
      </c>
      <c r="N149" s="138">
        <f t="shared" si="27"/>
        <v>0</v>
      </c>
    </row>
    <row r="150" spans="1:14" s="13" customFormat="1" ht="26.4" x14ac:dyDescent="0.25">
      <c r="A150" s="173"/>
      <c r="B150" s="221" t="s">
        <v>132</v>
      </c>
      <c r="C150" s="197">
        <f>C6-C91-C137</f>
        <v>4049857.6699999943</v>
      </c>
      <c r="D150" s="197">
        <f>D6-D91-D137</f>
        <v>2419203.8000000045</v>
      </c>
      <c r="E150" s="176">
        <f t="shared" si="22"/>
        <v>59.735526458637445</v>
      </c>
      <c r="F150" s="197">
        <f>G6-G91-G137</f>
        <v>-137336.44</v>
      </c>
      <c r="G150" s="197">
        <f>G6-G91-G137</f>
        <v>-137336.44</v>
      </c>
      <c r="H150" s="197">
        <f>H6-H91-H137</f>
        <v>-628705.10000000009</v>
      </c>
      <c r="I150" s="176">
        <f t="shared" si="24"/>
        <v>457.78462001781907</v>
      </c>
      <c r="J150" s="197">
        <f>J6-J50-J137</f>
        <v>-83668.489999999991</v>
      </c>
      <c r="K150" s="197">
        <f>C150+G150</f>
        <v>3912521.2299999944</v>
      </c>
      <c r="L150" s="197">
        <f>D150+H150</f>
        <v>1790498.7000000044</v>
      </c>
      <c r="M150" s="176">
        <f t="shared" si="26"/>
        <v>45.763296727210523</v>
      </c>
      <c r="N150" s="197">
        <f>N6-N91-N137</f>
        <v>-2122022.5300000021</v>
      </c>
    </row>
    <row r="151" spans="1:14" s="99" customFormat="1" ht="13.2" x14ac:dyDescent="0.25">
      <c r="A151" s="222" t="s">
        <v>6</v>
      </c>
      <c r="B151" s="223" t="s">
        <v>138</v>
      </c>
      <c r="C151" s="131"/>
      <c r="D151" s="224"/>
      <c r="E151" s="182">
        <f t="shared" si="22"/>
        <v>0</v>
      </c>
      <c r="F151" s="183">
        <f t="shared" ref="F151:F157" si="40">D151-C151</f>
        <v>0</v>
      </c>
      <c r="G151" s="131"/>
      <c r="H151" s="131"/>
      <c r="I151" s="179"/>
      <c r="J151" s="131"/>
      <c r="K151" s="136">
        <f>C151+G151</f>
        <v>0</v>
      </c>
      <c r="L151" s="136">
        <f>D151+H151</f>
        <v>0</v>
      </c>
      <c r="M151" s="179"/>
      <c r="N151" s="138">
        <f t="shared" si="27"/>
        <v>0</v>
      </c>
    </row>
    <row r="152" spans="1:14" ht="26.4" x14ac:dyDescent="0.25">
      <c r="A152" s="200">
        <v>601110</v>
      </c>
      <c r="B152" s="225" t="s">
        <v>16</v>
      </c>
      <c r="C152" s="181"/>
      <c r="D152" s="224"/>
      <c r="E152" s="182">
        <f t="shared" si="22"/>
        <v>0</v>
      </c>
      <c r="F152" s="183">
        <f t="shared" si="40"/>
        <v>0</v>
      </c>
      <c r="G152" s="226"/>
      <c r="H152" s="224"/>
      <c r="I152" s="182">
        <f t="shared" si="24"/>
        <v>0</v>
      </c>
      <c r="J152" s="181">
        <f t="shared" si="28"/>
        <v>0</v>
      </c>
      <c r="K152" s="136">
        <f t="shared" si="29"/>
        <v>0</v>
      </c>
      <c r="L152" s="136">
        <f t="shared" si="25"/>
        <v>0</v>
      </c>
      <c r="M152" s="182">
        <f t="shared" si="26"/>
        <v>0</v>
      </c>
      <c r="N152" s="138">
        <f t="shared" si="27"/>
        <v>0</v>
      </c>
    </row>
    <row r="153" spans="1:14" ht="26.4" x14ac:dyDescent="0.25">
      <c r="A153" s="200">
        <v>601200</v>
      </c>
      <c r="B153" s="225" t="s">
        <v>17</v>
      </c>
      <c r="C153" s="181"/>
      <c r="D153" s="224"/>
      <c r="E153" s="182">
        <f t="shared" si="22"/>
        <v>0</v>
      </c>
      <c r="F153" s="183">
        <f t="shared" si="40"/>
        <v>0</v>
      </c>
      <c r="G153" s="226"/>
      <c r="H153" s="224"/>
      <c r="I153" s="182">
        <f t="shared" si="24"/>
        <v>0</v>
      </c>
      <c r="J153" s="181">
        <f t="shared" si="28"/>
        <v>0</v>
      </c>
      <c r="K153" s="136">
        <f t="shared" si="29"/>
        <v>0</v>
      </c>
      <c r="L153" s="136">
        <f t="shared" si="25"/>
        <v>0</v>
      </c>
      <c r="M153" s="182">
        <f t="shared" si="26"/>
        <v>0</v>
      </c>
      <c r="N153" s="138">
        <f t="shared" si="27"/>
        <v>0</v>
      </c>
    </row>
    <row r="154" spans="1:14" ht="13.2" x14ac:dyDescent="0.25">
      <c r="A154" s="200">
        <v>602100</v>
      </c>
      <c r="B154" s="220" t="s">
        <v>19</v>
      </c>
      <c r="C154" s="226">
        <v>1230789.3899999999</v>
      </c>
      <c r="D154" s="125">
        <v>10528589.4</v>
      </c>
      <c r="E154" s="182">
        <f t="shared" si="22"/>
        <v>855.43387727773654</v>
      </c>
      <c r="F154" s="183">
        <f t="shared" si="40"/>
        <v>9297800.0099999998</v>
      </c>
      <c r="G154" s="181">
        <v>177372.28</v>
      </c>
      <c r="H154" s="125">
        <v>450301.55</v>
      </c>
      <c r="I154" s="182">
        <f t="shared" si="24"/>
        <v>253.87368871844012</v>
      </c>
      <c r="J154" s="181">
        <f t="shared" si="28"/>
        <v>272929.27</v>
      </c>
      <c r="K154" s="136">
        <f t="shared" si="29"/>
        <v>1408161.67</v>
      </c>
      <c r="L154" s="136">
        <f t="shared" si="25"/>
        <v>10978890.950000001</v>
      </c>
      <c r="M154" s="182">
        <f t="shared" si="26"/>
        <v>779.66125508870027</v>
      </c>
      <c r="N154" s="138">
        <f t="shared" si="27"/>
        <v>9570729.2800000012</v>
      </c>
    </row>
    <row r="155" spans="1:14" ht="13.2" x14ac:dyDescent="0.25">
      <c r="A155" s="200">
        <v>602200</v>
      </c>
      <c r="B155" s="220" t="s">
        <v>133</v>
      </c>
      <c r="C155" s="138">
        <v>497169.39</v>
      </c>
      <c r="D155" s="125">
        <v>10783240.800000001</v>
      </c>
      <c r="E155" s="182">
        <f t="shared" si="22"/>
        <v>2168.926932528972</v>
      </c>
      <c r="F155" s="183">
        <f t="shared" si="40"/>
        <v>10286071.41</v>
      </c>
      <c r="G155" s="181">
        <v>86185.97</v>
      </c>
      <c r="H155" s="125">
        <v>1986148.85</v>
      </c>
      <c r="I155" s="182">
        <f t="shared" si="24"/>
        <v>2304.4920768426696</v>
      </c>
      <c r="J155" s="181">
        <f t="shared" si="28"/>
        <v>1899962.8800000001</v>
      </c>
      <c r="K155" s="136">
        <f t="shared" si="29"/>
        <v>583355.36</v>
      </c>
      <c r="L155" s="136">
        <f t="shared" si="25"/>
        <v>12769389.65</v>
      </c>
      <c r="M155" s="182">
        <f t="shared" si="26"/>
        <v>2188.9555707519344</v>
      </c>
      <c r="N155" s="138">
        <f t="shared" si="27"/>
        <v>12186034.290000001</v>
      </c>
    </row>
    <row r="156" spans="1:14" ht="39.6" x14ac:dyDescent="0.25">
      <c r="A156" s="200">
        <v>602400</v>
      </c>
      <c r="B156" s="220" t="s">
        <v>134</v>
      </c>
      <c r="C156" s="181">
        <v>-179894.74</v>
      </c>
      <c r="D156" s="224">
        <v>-2164552.4</v>
      </c>
      <c r="E156" s="182">
        <f t="shared" si="22"/>
        <v>1203.2327348759613</v>
      </c>
      <c r="F156" s="183">
        <f t="shared" si="40"/>
        <v>-1984657.66</v>
      </c>
      <c r="G156" s="181">
        <v>179894.74</v>
      </c>
      <c r="H156" s="224">
        <v>2164552.4</v>
      </c>
      <c r="I156" s="182">
        <f t="shared" si="24"/>
        <v>1203.2327348759613</v>
      </c>
      <c r="J156" s="181">
        <f t="shared" si="28"/>
        <v>1984657.66</v>
      </c>
      <c r="K156" s="136">
        <f t="shared" si="29"/>
        <v>0</v>
      </c>
      <c r="L156" s="136">
        <f t="shared" si="25"/>
        <v>0</v>
      </c>
      <c r="M156" s="182">
        <f t="shared" si="26"/>
        <v>0</v>
      </c>
      <c r="N156" s="138">
        <f t="shared" si="27"/>
        <v>0</v>
      </c>
    </row>
    <row r="157" spans="1:14" ht="13.2" x14ac:dyDescent="0.25">
      <c r="A157" s="200">
        <v>602304</v>
      </c>
      <c r="B157" s="220" t="s">
        <v>135</v>
      </c>
      <c r="C157" s="183"/>
      <c r="D157" s="227">
        <v>738300</v>
      </c>
      <c r="E157" s="182">
        <f t="shared" si="22"/>
        <v>0</v>
      </c>
      <c r="F157" s="183">
        <f t="shared" si="40"/>
        <v>738300</v>
      </c>
      <c r="G157" s="181"/>
      <c r="H157" s="224"/>
      <c r="I157" s="182">
        <f t="shared" si="24"/>
        <v>0</v>
      </c>
      <c r="J157" s="181">
        <f t="shared" si="28"/>
        <v>0</v>
      </c>
      <c r="K157" s="136">
        <f t="shared" si="29"/>
        <v>0</v>
      </c>
      <c r="L157" s="136">
        <f t="shared" si="25"/>
        <v>738300</v>
      </c>
      <c r="M157" s="182">
        <f t="shared" si="26"/>
        <v>0</v>
      </c>
      <c r="N157" s="138">
        <f t="shared" si="27"/>
        <v>738300</v>
      </c>
    </row>
  </sheetData>
  <mergeCells count="20">
    <mergeCell ref="K4:K5"/>
    <mergeCell ref="L4:L5"/>
    <mergeCell ref="M4:M5"/>
    <mergeCell ref="J4:J5"/>
    <mergeCell ref="P20:Q20"/>
    <mergeCell ref="P21:Q21"/>
    <mergeCell ref="A1:M1"/>
    <mergeCell ref="C4:C5"/>
    <mergeCell ref="D4:D5"/>
    <mergeCell ref="E4:E5"/>
    <mergeCell ref="G4:G5"/>
    <mergeCell ref="F4:F5"/>
    <mergeCell ref="C3:F3"/>
    <mergeCell ref="G3:J3"/>
    <mergeCell ref="A3:A5"/>
    <mergeCell ref="B3:B5"/>
    <mergeCell ref="H4:H5"/>
    <mergeCell ref="I4:I5"/>
    <mergeCell ref="K3:N3"/>
    <mergeCell ref="N4:N5"/>
  </mergeCells>
  <phoneticPr fontId="0" type="noConversion"/>
  <conditionalFormatting sqref="B44">
    <cfRule type="expression" dxfId="11" priority="17" stopIfTrue="1">
      <formula>XFD44=1</formula>
    </cfRule>
  </conditionalFormatting>
  <conditionalFormatting sqref="A25:A26">
    <cfRule type="expression" dxfId="10" priority="15" stopIfTrue="1">
      <formula>XFC25=1</formula>
    </cfRule>
  </conditionalFormatting>
  <conditionalFormatting sqref="B25:B26">
    <cfRule type="expression" dxfId="9" priority="16" stopIfTrue="1">
      <formula>XFC25=1</formula>
    </cfRule>
  </conditionalFormatting>
  <conditionalFormatting sqref="D25:D26">
    <cfRule type="expression" dxfId="8" priority="14" stopIfTrue="1">
      <formula>XEU25=1</formula>
    </cfRule>
  </conditionalFormatting>
  <conditionalFormatting sqref="A29">
    <cfRule type="expression" dxfId="7" priority="12" stopIfTrue="1">
      <formula>XFC29=1</formula>
    </cfRule>
  </conditionalFormatting>
  <conditionalFormatting sqref="B29">
    <cfRule type="expression" dxfId="6" priority="13" stopIfTrue="1">
      <formula>XFC29=1</formula>
    </cfRule>
  </conditionalFormatting>
  <conditionalFormatting sqref="A61">
    <cfRule type="expression" dxfId="5" priority="11" stopIfTrue="1">
      <formula>XFC61=1</formula>
    </cfRule>
  </conditionalFormatting>
  <conditionalFormatting sqref="B61">
    <cfRule type="expression" dxfId="4" priority="10" stopIfTrue="1">
      <formula>XFC61=1</formula>
    </cfRule>
  </conditionalFormatting>
  <conditionalFormatting sqref="A88">
    <cfRule type="expression" dxfId="3" priority="9" stopIfTrue="1">
      <formula>XFC88=1</formula>
    </cfRule>
  </conditionalFormatting>
  <conditionalFormatting sqref="B88">
    <cfRule type="expression" dxfId="2" priority="8" stopIfTrue="1">
      <formula>XFC88=1</formula>
    </cfRule>
  </conditionalFormatting>
  <conditionalFormatting sqref="A70:A72">
    <cfRule type="expression" dxfId="1" priority="2" stopIfTrue="1">
      <formula>XFC70=1</formula>
    </cfRule>
  </conditionalFormatting>
  <conditionalFormatting sqref="B70:B72">
    <cfRule type="expression" dxfId="0" priority="1" stopIfTrue="1">
      <formula>XFC70=1</formula>
    </cfRule>
  </conditionalFormatting>
  <pageMargins left="3.937007874015748E-2" right="3.937007874015748E-2" top="0.78740157480314965" bottom="0.23622047244094491" header="0" footer="0"/>
  <pageSetup paperSize="9" scale="7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</sheetPr>
  <dimension ref="A1:BA34"/>
  <sheetViews>
    <sheetView showGridLines="0" showZeros="0" tabSelected="1" zoomScaleNormal="75" zoomScaleSheetLayoutView="90" workbookViewId="0">
      <selection sqref="A1:F1"/>
    </sheetView>
  </sheetViews>
  <sheetFormatPr defaultColWidth="9.109375" defaultRowHeight="13.2" x14ac:dyDescent="0.25"/>
  <cols>
    <col min="1" max="1" width="6.44140625" style="57" customWidth="1"/>
    <col min="2" max="2" width="57.109375" style="58" customWidth="1"/>
    <col min="3" max="3" width="16.88671875" style="58" customWidth="1"/>
    <col min="4" max="5" width="18.88671875" style="51" customWidth="1"/>
    <col min="6" max="6" width="18.5546875" style="51" customWidth="1"/>
    <col min="7" max="52" width="18.6640625" style="51" hidden="1" customWidth="1"/>
    <col min="53" max="111" width="18.6640625" style="51" customWidth="1"/>
    <col min="112" max="16384" width="9.109375" style="51"/>
  </cols>
  <sheetData>
    <row r="1" spans="1:53" ht="71.400000000000006" customHeight="1" x14ac:dyDescent="0.25">
      <c r="A1" s="293" t="s">
        <v>412</v>
      </c>
      <c r="B1" s="293"/>
      <c r="C1" s="293"/>
      <c r="D1" s="293"/>
      <c r="E1" s="293"/>
      <c r="F1" s="293"/>
    </row>
    <row r="2" spans="1:53" ht="17.399999999999999" hidden="1" x14ac:dyDescent="0.25">
      <c r="A2" s="52"/>
      <c r="B2" s="53"/>
      <c r="C2" s="53"/>
    </row>
    <row r="3" spans="1:53" ht="17.399999999999999" x14ac:dyDescent="0.25">
      <c r="A3" s="52"/>
      <c r="B3" s="53"/>
      <c r="C3" s="53"/>
      <c r="F3" s="241" t="s">
        <v>5</v>
      </c>
    </row>
    <row r="4" spans="1:53" s="54" customFormat="1" ht="58.2" customHeight="1" x14ac:dyDescent="0.35">
      <c r="A4" s="100" t="s">
        <v>23</v>
      </c>
      <c r="B4" s="101" t="s">
        <v>24</v>
      </c>
      <c r="C4" s="102" t="s">
        <v>351</v>
      </c>
      <c r="D4" s="103" t="s">
        <v>350</v>
      </c>
      <c r="E4" s="103" t="s">
        <v>170</v>
      </c>
      <c r="F4" s="103" t="s">
        <v>359</v>
      </c>
      <c r="G4" s="85" t="s">
        <v>171</v>
      </c>
      <c r="H4" s="84" t="s">
        <v>172</v>
      </c>
      <c r="I4" s="84" t="s">
        <v>173</v>
      </c>
      <c r="J4" s="84" t="s">
        <v>174</v>
      </c>
      <c r="K4" s="84" t="s">
        <v>175</v>
      </c>
      <c r="L4" s="85" t="s">
        <v>176</v>
      </c>
      <c r="M4" s="86" t="s">
        <v>177</v>
      </c>
      <c r="N4" s="86" t="s">
        <v>178</v>
      </c>
      <c r="O4" s="86" t="s">
        <v>179</v>
      </c>
      <c r="P4" s="86" t="s">
        <v>180</v>
      </c>
      <c r="Q4" s="85" t="s">
        <v>181</v>
      </c>
      <c r="R4" s="84" t="s">
        <v>182</v>
      </c>
      <c r="S4" s="84" t="s">
        <v>183</v>
      </c>
      <c r="T4" s="84" t="s">
        <v>184</v>
      </c>
      <c r="U4" s="84" t="s">
        <v>185</v>
      </c>
      <c r="V4" s="85" t="s">
        <v>186</v>
      </c>
      <c r="W4" s="87" t="s">
        <v>187</v>
      </c>
      <c r="X4" s="87" t="s">
        <v>188</v>
      </c>
      <c r="Y4" s="87" t="s">
        <v>189</v>
      </c>
      <c r="Z4" s="87" t="s">
        <v>190</v>
      </c>
      <c r="AA4" s="85" t="s">
        <v>191</v>
      </c>
      <c r="AB4" s="86" t="s">
        <v>192</v>
      </c>
      <c r="AC4" s="86" t="s">
        <v>193</v>
      </c>
      <c r="AD4" s="86" t="s">
        <v>194</v>
      </c>
      <c r="AE4" s="86" t="s">
        <v>195</v>
      </c>
      <c r="AF4" s="85" t="s">
        <v>196</v>
      </c>
      <c r="AG4" s="84" t="s">
        <v>197</v>
      </c>
      <c r="AH4" s="84" t="s">
        <v>198</v>
      </c>
      <c r="AI4" s="84" t="s">
        <v>199</v>
      </c>
      <c r="AJ4" s="84" t="s">
        <v>200</v>
      </c>
      <c r="AK4" s="85" t="s">
        <v>201</v>
      </c>
      <c r="AL4" s="86" t="s">
        <v>202</v>
      </c>
      <c r="AM4" s="86" t="s">
        <v>203</v>
      </c>
      <c r="AN4" s="86" t="s">
        <v>204</v>
      </c>
      <c r="AO4" s="86" t="s">
        <v>205</v>
      </c>
      <c r="AP4" s="85" t="s">
        <v>206</v>
      </c>
      <c r="AQ4" s="84" t="s">
        <v>207</v>
      </c>
      <c r="AR4" s="84" t="s">
        <v>208</v>
      </c>
      <c r="AS4" s="84" t="s">
        <v>209</v>
      </c>
      <c r="AT4" s="84" t="s">
        <v>210</v>
      </c>
      <c r="AU4" s="85" t="s">
        <v>211</v>
      </c>
      <c r="AV4" s="87" t="s">
        <v>212</v>
      </c>
      <c r="AW4" s="87" t="s">
        <v>213</v>
      </c>
      <c r="AX4" s="87" t="s">
        <v>214</v>
      </c>
      <c r="AY4" s="87" t="s">
        <v>215</v>
      </c>
      <c r="AZ4" s="88" t="s">
        <v>25</v>
      </c>
    </row>
    <row r="5" spans="1:53" s="55" customFormat="1" ht="30" customHeight="1" x14ac:dyDescent="0.3">
      <c r="A5" s="233"/>
      <c r="B5" s="234" t="s">
        <v>27</v>
      </c>
      <c r="C5" s="235">
        <f>C6+C11+C13+C15+C34</f>
        <v>8624304.3900000006</v>
      </c>
      <c r="D5" s="235">
        <f>D6+D11+D13+D15+D34</f>
        <v>7936544.71</v>
      </c>
      <c r="E5" s="235">
        <f>E6+E11+E13+E15+E34</f>
        <v>2276463.4</v>
      </c>
      <c r="F5" s="235">
        <f>F6+F11+F13+F15+F34</f>
        <v>704862.8</v>
      </c>
      <c r="G5" s="89" t="e">
        <f>#REF!+#REF!+#REF!+#REF!+#REF!+G11+G13+G15+G34+#REF!+#REF!+#REF!</f>
        <v>#REF!</v>
      </c>
      <c r="H5" s="89" t="e">
        <f>#REF!+#REF!+#REF!+#REF!+#REF!+H11+H13+H15+H34+#REF!+#REF!+#REF!</f>
        <v>#REF!</v>
      </c>
      <c r="I5" s="89" t="e">
        <f>#REF!+#REF!+#REF!+#REF!+#REF!+I11+I13+I15+I34+#REF!+#REF!+#REF!</f>
        <v>#REF!</v>
      </c>
      <c r="J5" s="89" t="e">
        <f>#REF!+#REF!+#REF!+#REF!+#REF!+J11+J13+J15+J34+#REF!+#REF!+#REF!</f>
        <v>#REF!</v>
      </c>
      <c r="K5" s="89" t="e">
        <f>#REF!+#REF!+#REF!+#REF!+#REF!+K11+K13+K15+K34+#REF!+#REF!+#REF!</f>
        <v>#REF!</v>
      </c>
      <c r="L5" s="89" t="e">
        <f>#REF!+#REF!+#REF!+#REF!+#REF!+L11+L13+L15+L34+#REF!+#REF!+#REF!</f>
        <v>#REF!</v>
      </c>
      <c r="M5" s="89" t="e">
        <f>#REF!+#REF!+#REF!+#REF!+#REF!+M11+M13+M15+M34+#REF!+#REF!+#REF!</f>
        <v>#REF!</v>
      </c>
      <c r="N5" s="89" t="e">
        <f>#REF!+#REF!+#REF!+#REF!+#REF!+N11+N13+N15+N34+#REF!+#REF!+#REF!</f>
        <v>#REF!</v>
      </c>
      <c r="O5" s="89" t="e">
        <f>#REF!+#REF!+#REF!+#REF!+#REF!+O11+O13+O15+O34+#REF!+#REF!+#REF!</f>
        <v>#REF!</v>
      </c>
      <c r="P5" s="89" t="e">
        <f>#REF!+#REF!+#REF!+#REF!+#REF!+P11+P13+P15+P34+#REF!+#REF!+#REF!</f>
        <v>#REF!</v>
      </c>
      <c r="Q5" s="89" t="e">
        <f>#REF!+#REF!+#REF!+#REF!+#REF!+Q11+Q13+Q15+Q34+#REF!+#REF!+#REF!</f>
        <v>#REF!</v>
      </c>
      <c r="R5" s="89" t="e">
        <f>#REF!+#REF!+#REF!+#REF!+#REF!+R11+R13+R15+R34+#REF!+#REF!+#REF!</f>
        <v>#REF!</v>
      </c>
      <c r="S5" s="89" t="e">
        <f>#REF!+#REF!+#REF!+#REF!+#REF!+S11+S13+S15+S34+#REF!+#REF!+#REF!</f>
        <v>#REF!</v>
      </c>
      <c r="T5" s="89" t="e">
        <f>#REF!+#REF!+#REF!+#REF!+#REF!+T11+T13+T15+T34+#REF!+#REF!+#REF!</f>
        <v>#REF!</v>
      </c>
      <c r="U5" s="89" t="e">
        <f>#REF!+#REF!+#REF!+#REF!+#REF!+U11+U13+U15+U34+#REF!+#REF!+#REF!</f>
        <v>#REF!</v>
      </c>
      <c r="V5" s="89" t="e">
        <f>#REF!+#REF!+#REF!+#REF!+#REF!+V11+V13+V15+V34+#REF!+#REF!+#REF!</f>
        <v>#REF!</v>
      </c>
      <c r="W5" s="89" t="e">
        <f>#REF!+#REF!+#REF!+#REF!+#REF!+W11+W13+W15+W34+#REF!+#REF!+#REF!</f>
        <v>#REF!</v>
      </c>
      <c r="X5" s="89" t="e">
        <f>#REF!+#REF!+#REF!+#REF!+#REF!+X11+X13+X15+X34+#REF!+#REF!+#REF!</f>
        <v>#REF!</v>
      </c>
      <c r="Y5" s="89" t="e">
        <f>#REF!+#REF!+#REF!+#REF!+#REF!+Y11+Y13+Y15+Y34+#REF!+#REF!+#REF!</f>
        <v>#REF!</v>
      </c>
      <c r="Z5" s="89" t="e">
        <f>#REF!+#REF!+#REF!+#REF!+#REF!+Z11+Z13+Z15+Z34+#REF!+#REF!+#REF!</f>
        <v>#REF!</v>
      </c>
      <c r="AA5" s="89" t="e">
        <f>#REF!+#REF!+#REF!+#REF!+#REF!+AA11+AA13+AA15+AA34+#REF!+#REF!+#REF!</f>
        <v>#REF!</v>
      </c>
      <c r="AB5" s="89" t="e">
        <f>#REF!+#REF!+#REF!+#REF!+#REF!+AB11+AB13+AB15+AB34+#REF!+#REF!+#REF!</f>
        <v>#REF!</v>
      </c>
      <c r="AC5" s="89" t="e">
        <f>#REF!+#REF!+#REF!+#REF!+#REF!+AC11+AC13+AC15+AC34+#REF!+#REF!+#REF!</f>
        <v>#REF!</v>
      </c>
      <c r="AD5" s="89" t="e">
        <f>#REF!+#REF!+#REF!+#REF!+#REF!+AD11+AD13+AD15+AD34+#REF!+#REF!+#REF!</f>
        <v>#REF!</v>
      </c>
      <c r="AE5" s="89" t="e">
        <f>#REF!+#REF!+#REF!+#REF!+#REF!+AE11+AE13+AE15+AE34+#REF!+#REF!+#REF!</f>
        <v>#REF!</v>
      </c>
      <c r="AF5" s="89" t="e">
        <f>#REF!+#REF!+#REF!+#REF!+#REF!+AF11+AF13+AF15+AF34+#REF!+#REF!+#REF!</f>
        <v>#REF!</v>
      </c>
      <c r="AG5" s="89" t="e">
        <f>#REF!+#REF!+#REF!+#REF!+#REF!+AG11+AG13+AG15+AG34+#REF!+#REF!+#REF!</f>
        <v>#REF!</v>
      </c>
      <c r="AH5" s="89" t="e">
        <f>#REF!+#REF!+#REF!+#REF!+#REF!+AH11+AH13+AH15+AH34+#REF!+#REF!+#REF!</f>
        <v>#REF!</v>
      </c>
      <c r="AI5" s="89" t="e">
        <f>#REF!+#REF!+#REF!+#REF!+#REF!+AI11+AI13+AI15+AI34+#REF!+#REF!+#REF!</f>
        <v>#REF!</v>
      </c>
      <c r="AJ5" s="89" t="e">
        <f>#REF!+#REF!+#REF!+#REF!+#REF!+AJ11+AJ13+AJ15+AJ34+#REF!+#REF!+#REF!</f>
        <v>#REF!</v>
      </c>
      <c r="AK5" s="89" t="e">
        <f>#REF!+#REF!+#REF!+#REF!+#REF!+AK11+AK13+AK15+AK34+#REF!+#REF!+#REF!</f>
        <v>#REF!</v>
      </c>
      <c r="AL5" s="89" t="e">
        <f>#REF!+#REF!+#REF!+#REF!+#REF!+AL11+AL13+AL15+AL34+#REF!+#REF!+#REF!</f>
        <v>#REF!</v>
      </c>
      <c r="AM5" s="89" t="e">
        <f>#REF!+#REF!+#REF!+#REF!+#REF!+AM11+AM13+AM15+AM34+#REF!+#REF!+#REF!</f>
        <v>#REF!</v>
      </c>
      <c r="AN5" s="89" t="e">
        <f>#REF!+#REF!+#REF!+#REF!+#REF!+AN11+AN13+AN15+AN34+#REF!+#REF!+#REF!</f>
        <v>#REF!</v>
      </c>
      <c r="AO5" s="89" t="e">
        <f>#REF!+#REF!+#REF!+#REF!+#REF!+AO11+AO13+AO15+AO34+#REF!+#REF!+#REF!</f>
        <v>#REF!</v>
      </c>
      <c r="AP5" s="89" t="e">
        <f>#REF!+#REF!+#REF!+#REF!+#REF!+AP11+AP13+AP15+AP34+#REF!+#REF!+#REF!</f>
        <v>#REF!</v>
      </c>
      <c r="AQ5" s="89" t="e">
        <f>#REF!+#REF!+#REF!+#REF!+#REF!+AQ11+AQ13+AQ15+AQ34+#REF!+#REF!+#REF!</f>
        <v>#REF!</v>
      </c>
      <c r="AR5" s="89" t="e">
        <f>#REF!+#REF!+#REF!+#REF!+#REF!+AR11+AR13+AR15+AR34+#REF!+#REF!+#REF!</f>
        <v>#REF!</v>
      </c>
      <c r="AS5" s="89" t="e">
        <f>#REF!+#REF!+#REF!+#REF!+#REF!+AS11+AS13+AS15+AS34+#REF!+#REF!+#REF!</f>
        <v>#REF!</v>
      </c>
      <c r="AT5" s="89" t="e">
        <f>#REF!+#REF!+#REF!+#REF!+#REF!+AT11+AT13+AT15+AT34+#REF!+#REF!+#REF!</f>
        <v>#REF!</v>
      </c>
      <c r="AU5" s="89" t="e">
        <f>#REF!+#REF!+#REF!+#REF!+#REF!+AU11+AU13+AU15+AU34+#REF!+#REF!+#REF!</f>
        <v>#REF!</v>
      </c>
      <c r="AV5" s="89" t="e">
        <f>#REF!+#REF!+#REF!+#REF!+#REF!+AV11+AV13+AV15+AV34+#REF!+#REF!+#REF!</f>
        <v>#REF!</v>
      </c>
      <c r="AW5" s="89" t="e">
        <f>#REF!+#REF!+#REF!+#REF!+#REF!+AW11+AW13+AW15+AW34+#REF!+#REF!+#REF!</f>
        <v>#REF!</v>
      </c>
      <c r="AX5" s="89" t="e">
        <f>#REF!+#REF!+#REF!+#REF!+#REF!+AX11+AX13+AX15+AX34+#REF!+#REF!+#REF!</f>
        <v>#REF!</v>
      </c>
      <c r="AY5" s="89" t="e">
        <f>#REF!+#REF!+#REF!+#REF!+#REF!+AY11+AY13+AY15+AY34+#REF!+#REF!+#REF!</f>
        <v>#REF!</v>
      </c>
      <c r="AZ5" s="89" t="e">
        <f>#REF!+#REF!+#REF!+G5+L5+Q5+V5+AA5+AF5+AK5+AP5+AU5</f>
        <v>#REF!</v>
      </c>
    </row>
    <row r="6" spans="1:53" s="56" customFormat="1" ht="84.6" customHeight="1" x14ac:dyDescent="0.25">
      <c r="A6" s="233" t="s">
        <v>26</v>
      </c>
      <c r="B6" s="234" t="s">
        <v>349</v>
      </c>
      <c r="C6" s="235">
        <f>SUM(C7:C10)</f>
        <v>3202781.1900000004</v>
      </c>
      <c r="D6" s="235">
        <f>SUM(D7:D10)</f>
        <v>3202781.1900000004</v>
      </c>
      <c r="E6" s="235"/>
      <c r="F6" s="236"/>
      <c r="G6" s="231">
        <v>0</v>
      </c>
      <c r="H6" s="231">
        <v>78500</v>
      </c>
      <c r="I6" s="231">
        <v>0</v>
      </c>
      <c r="J6" s="231">
        <v>0</v>
      </c>
      <c r="K6" s="231">
        <v>78500</v>
      </c>
      <c r="L6" s="231">
        <v>0</v>
      </c>
      <c r="M6" s="231">
        <v>78500</v>
      </c>
      <c r="N6" s="231">
        <v>0</v>
      </c>
      <c r="O6" s="231">
        <v>0</v>
      </c>
      <c r="P6" s="231">
        <v>78500</v>
      </c>
      <c r="Q6" s="231">
        <v>0</v>
      </c>
      <c r="R6" s="231">
        <v>78500</v>
      </c>
      <c r="S6" s="231">
        <v>0</v>
      </c>
      <c r="T6" s="231">
        <v>0</v>
      </c>
      <c r="U6" s="231">
        <v>78500</v>
      </c>
      <c r="V6" s="231">
        <v>0</v>
      </c>
      <c r="W6" s="231">
        <v>78500</v>
      </c>
      <c r="X6" s="231">
        <v>0</v>
      </c>
      <c r="Y6" s="231">
        <v>0</v>
      </c>
      <c r="Z6" s="231">
        <v>78500</v>
      </c>
      <c r="AA6" s="231">
        <v>0</v>
      </c>
      <c r="AB6" s="231">
        <v>78500</v>
      </c>
      <c r="AC6" s="231">
        <v>0</v>
      </c>
      <c r="AD6" s="231">
        <v>0</v>
      </c>
      <c r="AE6" s="231">
        <v>78500</v>
      </c>
      <c r="AF6" s="231">
        <v>0</v>
      </c>
      <c r="AG6" s="231">
        <v>78500</v>
      </c>
      <c r="AH6" s="231">
        <v>0</v>
      </c>
      <c r="AI6" s="231">
        <v>0</v>
      </c>
      <c r="AJ6" s="231">
        <v>78500</v>
      </c>
      <c r="AK6" s="231">
        <v>0</v>
      </c>
      <c r="AL6" s="231">
        <v>78500</v>
      </c>
      <c r="AM6" s="231">
        <v>0</v>
      </c>
      <c r="AN6" s="231">
        <v>0</v>
      </c>
      <c r="AO6" s="231">
        <v>78500</v>
      </c>
      <c r="AP6" s="231">
        <v>0</v>
      </c>
      <c r="AQ6" s="231">
        <v>78500</v>
      </c>
      <c r="AR6" s="231">
        <v>0</v>
      </c>
      <c r="AS6" s="231">
        <v>0</v>
      </c>
      <c r="AT6" s="231">
        <v>78500</v>
      </c>
      <c r="AU6" s="231">
        <v>0</v>
      </c>
      <c r="AV6" s="231">
        <v>78500</v>
      </c>
      <c r="AW6" s="231">
        <v>0</v>
      </c>
      <c r="AX6" s="231">
        <v>0</v>
      </c>
      <c r="AY6" s="231">
        <v>78500</v>
      </c>
      <c r="AZ6" s="232" t="e">
        <f>#REF!+#REF!+#REF!+G6+L6+Q6+V6+AA6+AF6+AK6+AP6+AU6</f>
        <v>#REF!</v>
      </c>
    </row>
    <row r="7" spans="1:53" ht="54" customHeight="1" x14ac:dyDescent="0.25">
      <c r="A7" s="228"/>
      <c r="B7" s="229" t="s">
        <v>343</v>
      </c>
      <c r="C7" s="243">
        <v>279952.7</v>
      </c>
      <c r="D7" s="243">
        <v>279952.7</v>
      </c>
      <c r="E7" s="243"/>
      <c r="F7" s="245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89"/>
    </row>
    <row r="8" spans="1:53" ht="36.6" customHeight="1" x14ac:dyDescent="0.25">
      <c r="A8" s="228"/>
      <c r="B8" s="229" t="s">
        <v>344</v>
      </c>
      <c r="C8" s="243">
        <v>1166866.32</v>
      </c>
      <c r="D8" s="243">
        <v>1166866.32</v>
      </c>
      <c r="E8" s="243"/>
      <c r="F8" s="245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89"/>
    </row>
    <row r="9" spans="1:53" ht="36" customHeight="1" x14ac:dyDescent="0.25">
      <c r="A9" s="228"/>
      <c r="B9" s="229" t="s">
        <v>345</v>
      </c>
      <c r="C9" s="243">
        <v>12163.37</v>
      </c>
      <c r="D9" s="243">
        <v>12163.37</v>
      </c>
      <c r="E9" s="243"/>
      <c r="F9" s="245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89"/>
    </row>
    <row r="10" spans="1:53" ht="97.2" customHeight="1" x14ac:dyDescent="0.25">
      <c r="A10" s="228"/>
      <c r="B10" s="229" t="s">
        <v>346</v>
      </c>
      <c r="C10" s="243">
        <v>1743798.8</v>
      </c>
      <c r="D10" s="243">
        <v>1743798.8</v>
      </c>
      <c r="E10" s="243"/>
      <c r="F10" s="245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89"/>
    </row>
    <row r="11" spans="1:53" ht="78" customHeight="1" x14ac:dyDescent="0.25">
      <c r="A11" s="237" t="s">
        <v>28</v>
      </c>
      <c r="B11" s="238" t="s">
        <v>360</v>
      </c>
      <c r="C11" s="235">
        <f>C12</f>
        <v>1816901.2</v>
      </c>
      <c r="D11" s="235">
        <f>D12</f>
        <v>1816901.2</v>
      </c>
      <c r="E11" s="235">
        <f>E12</f>
        <v>1816901.2</v>
      </c>
      <c r="F11" s="235">
        <f>F12</f>
        <v>413917</v>
      </c>
      <c r="G11" s="91">
        <f t="shared" ref="G11:AY11" si="0">G12</f>
        <v>100000</v>
      </c>
      <c r="H11" s="91">
        <f t="shared" si="0"/>
        <v>100000</v>
      </c>
      <c r="I11" s="91">
        <f t="shared" si="0"/>
        <v>0</v>
      </c>
      <c r="J11" s="91">
        <f t="shared" si="0"/>
        <v>0</v>
      </c>
      <c r="K11" s="91">
        <f t="shared" si="0"/>
        <v>100000</v>
      </c>
      <c r="L11" s="91">
        <f t="shared" si="0"/>
        <v>0</v>
      </c>
      <c r="M11" s="91">
        <f t="shared" si="0"/>
        <v>100000</v>
      </c>
      <c r="N11" s="91">
        <f t="shared" si="0"/>
        <v>0</v>
      </c>
      <c r="O11" s="91">
        <f t="shared" si="0"/>
        <v>0</v>
      </c>
      <c r="P11" s="91">
        <f t="shared" si="0"/>
        <v>100000</v>
      </c>
      <c r="Q11" s="91">
        <f t="shared" si="0"/>
        <v>0</v>
      </c>
      <c r="R11" s="91">
        <f t="shared" si="0"/>
        <v>100000</v>
      </c>
      <c r="S11" s="91">
        <f t="shared" si="0"/>
        <v>0</v>
      </c>
      <c r="T11" s="91">
        <f t="shared" si="0"/>
        <v>0</v>
      </c>
      <c r="U11" s="91">
        <f t="shared" si="0"/>
        <v>100000</v>
      </c>
      <c r="V11" s="91">
        <f t="shared" si="0"/>
        <v>0</v>
      </c>
      <c r="W11" s="91">
        <f t="shared" si="0"/>
        <v>100000</v>
      </c>
      <c r="X11" s="91">
        <f t="shared" si="0"/>
        <v>0</v>
      </c>
      <c r="Y11" s="91">
        <f t="shared" si="0"/>
        <v>0</v>
      </c>
      <c r="Z11" s="91">
        <f t="shared" si="0"/>
        <v>100000</v>
      </c>
      <c r="AA11" s="91">
        <f t="shared" si="0"/>
        <v>0</v>
      </c>
      <c r="AB11" s="91">
        <f t="shared" si="0"/>
        <v>100000</v>
      </c>
      <c r="AC11" s="91">
        <f t="shared" si="0"/>
        <v>0</v>
      </c>
      <c r="AD11" s="91">
        <f t="shared" si="0"/>
        <v>0</v>
      </c>
      <c r="AE11" s="91">
        <f t="shared" si="0"/>
        <v>100000</v>
      </c>
      <c r="AF11" s="91">
        <f t="shared" si="0"/>
        <v>0</v>
      </c>
      <c r="AG11" s="91">
        <f t="shared" si="0"/>
        <v>100000</v>
      </c>
      <c r="AH11" s="91">
        <f t="shared" si="0"/>
        <v>0</v>
      </c>
      <c r="AI11" s="91">
        <f t="shared" si="0"/>
        <v>0</v>
      </c>
      <c r="AJ11" s="91">
        <f t="shared" si="0"/>
        <v>100000</v>
      </c>
      <c r="AK11" s="91">
        <f t="shared" si="0"/>
        <v>0</v>
      </c>
      <c r="AL11" s="91">
        <f t="shared" si="0"/>
        <v>100000</v>
      </c>
      <c r="AM11" s="91">
        <f t="shared" si="0"/>
        <v>0</v>
      </c>
      <c r="AN11" s="91">
        <f t="shared" si="0"/>
        <v>0</v>
      </c>
      <c r="AO11" s="91">
        <f t="shared" si="0"/>
        <v>100000</v>
      </c>
      <c r="AP11" s="91">
        <f t="shared" si="0"/>
        <v>0</v>
      </c>
      <c r="AQ11" s="91">
        <f t="shared" si="0"/>
        <v>100000</v>
      </c>
      <c r="AR11" s="91">
        <f t="shared" si="0"/>
        <v>0</v>
      </c>
      <c r="AS11" s="91">
        <f t="shared" si="0"/>
        <v>0</v>
      </c>
      <c r="AT11" s="91">
        <f t="shared" si="0"/>
        <v>100000</v>
      </c>
      <c r="AU11" s="91">
        <f t="shared" si="0"/>
        <v>0</v>
      </c>
      <c r="AV11" s="91">
        <f t="shared" si="0"/>
        <v>100000</v>
      </c>
      <c r="AW11" s="91">
        <f t="shared" si="0"/>
        <v>0</v>
      </c>
      <c r="AX11" s="91">
        <f t="shared" si="0"/>
        <v>0</v>
      </c>
      <c r="AY11" s="91">
        <f t="shared" si="0"/>
        <v>100000</v>
      </c>
      <c r="AZ11" s="89" t="e">
        <f>#REF!+#REF!+#REF!+G11+L11+Q11+V11+AA11+AF11+AK11+AP11+AU11</f>
        <v>#REF!</v>
      </c>
    </row>
    <row r="12" spans="1:53" ht="48.6" customHeight="1" x14ac:dyDescent="0.25">
      <c r="A12" s="228"/>
      <c r="B12" s="230" t="s">
        <v>347</v>
      </c>
      <c r="C12" s="243">
        <v>1816901.2</v>
      </c>
      <c r="D12" s="243">
        <v>1816901.2</v>
      </c>
      <c r="E12" s="243">
        <v>1816901.2</v>
      </c>
      <c r="F12" s="245">
        <v>413917</v>
      </c>
      <c r="G12" s="90">
        <v>100000</v>
      </c>
      <c r="H12" s="90">
        <v>100000</v>
      </c>
      <c r="I12" s="90">
        <v>0</v>
      </c>
      <c r="J12" s="90">
        <v>0</v>
      </c>
      <c r="K12" s="90">
        <v>100000</v>
      </c>
      <c r="L12" s="90">
        <v>0</v>
      </c>
      <c r="M12" s="90">
        <v>100000</v>
      </c>
      <c r="N12" s="90">
        <v>0</v>
      </c>
      <c r="O12" s="90">
        <v>0</v>
      </c>
      <c r="P12" s="90">
        <v>100000</v>
      </c>
      <c r="Q12" s="90">
        <v>0</v>
      </c>
      <c r="R12" s="90">
        <v>100000</v>
      </c>
      <c r="S12" s="90">
        <v>0</v>
      </c>
      <c r="T12" s="90">
        <v>0</v>
      </c>
      <c r="U12" s="90">
        <v>100000</v>
      </c>
      <c r="V12" s="90">
        <v>0</v>
      </c>
      <c r="W12" s="90">
        <v>100000</v>
      </c>
      <c r="X12" s="90">
        <v>0</v>
      </c>
      <c r="Y12" s="90">
        <v>0</v>
      </c>
      <c r="Z12" s="90">
        <v>100000</v>
      </c>
      <c r="AA12" s="90">
        <v>0</v>
      </c>
      <c r="AB12" s="90">
        <v>100000</v>
      </c>
      <c r="AC12" s="90">
        <v>0</v>
      </c>
      <c r="AD12" s="90">
        <v>0</v>
      </c>
      <c r="AE12" s="90">
        <v>100000</v>
      </c>
      <c r="AF12" s="90">
        <v>0</v>
      </c>
      <c r="AG12" s="90">
        <v>100000</v>
      </c>
      <c r="AH12" s="90">
        <v>0</v>
      </c>
      <c r="AI12" s="90">
        <v>0</v>
      </c>
      <c r="AJ12" s="90">
        <v>100000</v>
      </c>
      <c r="AK12" s="90">
        <v>0</v>
      </c>
      <c r="AL12" s="90">
        <v>100000</v>
      </c>
      <c r="AM12" s="90">
        <v>0</v>
      </c>
      <c r="AN12" s="90">
        <v>0</v>
      </c>
      <c r="AO12" s="90">
        <v>100000</v>
      </c>
      <c r="AP12" s="90">
        <v>0</v>
      </c>
      <c r="AQ12" s="90">
        <v>100000</v>
      </c>
      <c r="AR12" s="90">
        <v>0</v>
      </c>
      <c r="AS12" s="90">
        <v>0</v>
      </c>
      <c r="AT12" s="90">
        <v>100000</v>
      </c>
      <c r="AU12" s="90">
        <v>0</v>
      </c>
      <c r="AV12" s="90">
        <v>100000</v>
      </c>
      <c r="AW12" s="90">
        <v>0</v>
      </c>
      <c r="AX12" s="90">
        <v>0</v>
      </c>
      <c r="AY12" s="90">
        <v>100000</v>
      </c>
      <c r="AZ12" s="89" t="e">
        <f>#REF!+#REF!+#REF!+G12+L12+Q12+V12+AA12+AF12+AK12+AP12+AU12</f>
        <v>#REF!</v>
      </c>
    </row>
    <row r="13" spans="1:53" ht="110.4" customHeight="1" x14ac:dyDescent="0.25">
      <c r="A13" s="237" t="s">
        <v>352</v>
      </c>
      <c r="B13" s="239" t="s">
        <v>361</v>
      </c>
      <c r="C13" s="235">
        <f>C14</f>
        <v>521160.93</v>
      </c>
      <c r="D13" s="235">
        <f>D14</f>
        <v>521160.93</v>
      </c>
      <c r="E13" s="235"/>
      <c r="F13" s="236"/>
      <c r="G13" s="91">
        <f t="shared" ref="G13:AY13" si="1">G14</f>
        <v>1114500</v>
      </c>
      <c r="H13" s="91">
        <f t="shared" si="1"/>
        <v>1114500</v>
      </c>
      <c r="I13" s="91">
        <f t="shared" si="1"/>
        <v>0</v>
      </c>
      <c r="J13" s="91">
        <f t="shared" si="1"/>
        <v>0</v>
      </c>
      <c r="K13" s="91">
        <f t="shared" si="1"/>
        <v>1114500</v>
      </c>
      <c r="L13" s="91">
        <f t="shared" si="1"/>
        <v>0</v>
      </c>
      <c r="M13" s="91">
        <f t="shared" si="1"/>
        <v>1114500</v>
      </c>
      <c r="N13" s="91">
        <f t="shared" si="1"/>
        <v>0</v>
      </c>
      <c r="O13" s="91">
        <f t="shared" si="1"/>
        <v>0</v>
      </c>
      <c r="P13" s="91">
        <f t="shared" si="1"/>
        <v>1114500</v>
      </c>
      <c r="Q13" s="91">
        <f t="shared" si="1"/>
        <v>0</v>
      </c>
      <c r="R13" s="91">
        <f t="shared" si="1"/>
        <v>1114500</v>
      </c>
      <c r="S13" s="91">
        <f t="shared" si="1"/>
        <v>0</v>
      </c>
      <c r="T13" s="91">
        <f t="shared" si="1"/>
        <v>0</v>
      </c>
      <c r="U13" s="91">
        <f t="shared" si="1"/>
        <v>1114500</v>
      </c>
      <c r="V13" s="91">
        <f t="shared" si="1"/>
        <v>0</v>
      </c>
      <c r="W13" s="91">
        <f t="shared" si="1"/>
        <v>1114500</v>
      </c>
      <c r="X13" s="91">
        <f t="shared" si="1"/>
        <v>0</v>
      </c>
      <c r="Y13" s="91">
        <f t="shared" si="1"/>
        <v>0</v>
      </c>
      <c r="Z13" s="91">
        <f t="shared" si="1"/>
        <v>1114500</v>
      </c>
      <c r="AA13" s="91">
        <f t="shared" si="1"/>
        <v>0</v>
      </c>
      <c r="AB13" s="91">
        <f t="shared" si="1"/>
        <v>1114500</v>
      </c>
      <c r="AC13" s="91">
        <f t="shared" si="1"/>
        <v>0</v>
      </c>
      <c r="AD13" s="91">
        <f t="shared" si="1"/>
        <v>0</v>
      </c>
      <c r="AE13" s="91">
        <f t="shared" si="1"/>
        <v>1114500</v>
      </c>
      <c r="AF13" s="91">
        <f t="shared" si="1"/>
        <v>0</v>
      </c>
      <c r="AG13" s="91">
        <f t="shared" si="1"/>
        <v>1114500</v>
      </c>
      <c r="AH13" s="91">
        <f t="shared" si="1"/>
        <v>0</v>
      </c>
      <c r="AI13" s="91">
        <f t="shared" si="1"/>
        <v>0</v>
      </c>
      <c r="AJ13" s="91">
        <f t="shared" si="1"/>
        <v>1114500</v>
      </c>
      <c r="AK13" s="91">
        <f t="shared" si="1"/>
        <v>0</v>
      </c>
      <c r="AL13" s="91">
        <f t="shared" si="1"/>
        <v>1114500</v>
      </c>
      <c r="AM13" s="91">
        <f t="shared" si="1"/>
        <v>0</v>
      </c>
      <c r="AN13" s="91">
        <f t="shared" si="1"/>
        <v>0</v>
      </c>
      <c r="AO13" s="91">
        <f t="shared" si="1"/>
        <v>1114500</v>
      </c>
      <c r="AP13" s="91">
        <f t="shared" si="1"/>
        <v>0</v>
      </c>
      <c r="AQ13" s="91">
        <f t="shared" si="1"/>
        <v>1114500</v>
      </c>
      <c r="AR13" s="91">
        <f t="shared" si="1"/>
        <v>0</v>
      </c>
      <c r="AS13" s="91">
        <f t="shared" si="1"/>
        <v>0</v>
      </c>
      <c r="AT13" s="91">
        <f t="shared" si="1"/>
        <v>1114500</v>
      </c>
      <c r="AU13" s="91">
        <f t="shared" si="1"/>
        <v>0</v>
      </c>
      <c r="AV13" s="91">
        <f t="shared" si="1"/>
        <v>1114500</v>
      </c>
      <c r="AW13" s="91">
        <f t="shared" si="1"/>
        <v>0</v>
      </c>
      <c r="AX13" s="91">
        <f t="shared" si="1"/>
        <v>0</v>
      </c>
      <c r="AY13" s="91">
        <f t="shared" si="1"/>
        <v>1114500</v>
      </c>
      <c r="AZ13" s="89" t="e">
        <f>#REF!+#REF!+#REF!+G13+L13+Q13+V13+AA13+AF13+AK13+AP13+AU13</f>
        <v>#REF!</v>
      </c>
    </row>
    <row r="14" spans="1:53" ht="85.2" customHeight="1" x14ac:dyDescent="0.25">
      <c r="A14" s="228"/>
      <c r="B14" s="229" t="s">
        <v>348</v>
      </c>
      <c r="C14" s="243">
        <v>521160.93</v>
      </c>
      <c r="D14" s="243">
        <v>521160.93</v>
      </c>
      <c r="E14" s="243"/>
      <c r="F14" s="245"/>
      <c r="G14" s="90">
        <v>1114500</v>
      </c>
      <c r="H14" s="90">
        <v>1114500</v>
      </c>
      <c r="I14" s="90">
        <v>0</v>
      </c>
      <c r="J14" s="90">
        <v>0</v>
      </c>
      <c r="K14" s="90">
        <v>1114500</v>
      </c>
      <c r="L14" s="90">
        <v>0</v>
      </c>
      <c r="M14" s="90">
        <v>1114500</v>
      </c>
      <c r="N14" s="90">
        <v>0</v>
      </c>
      <c r="O14" s="90">
        <v>0</v>
      </c>
      <c r="P14" s="90">
        <v>1114500</v>
      </c>
      <c r="Q14" s="90">
        <v>0</v>
      </c>
      <c r="R14" s="90">
        <v>1114500</v>
      </c>
      <c r="S14" s="90">
        <v>0</v>
      </c>
      <c r="T14" s="90">
        <v>0</v>
      </c>
      <c r="U14" s="90">
        <v>1114500</v>
      </c>
      <c r="V14" s="90">
        <v>0</v>
      </c>
      <c r="W14" s="90">
        <v>1114500</v>
      </c>
      <c r="X14" s="90">
        <v>0</v>
      </c>
      <c r="Y14" s="90">
        <v>0</v>
      </c>
      <c r="Z14" s="90">
        <v>1114500</v>
      </c>
      <c r="AA14" s="90">
        <v>0</v>
      </c>
      <c r="AB14" s="90">
        <v>1114500</v>
      </c>
      <c r="AC14" s="90">
        <v>0</v>
      </c>
      <c r="AD14" s="90">
        <v>0</v>
      </c>
      <c r="AE14" s="90">
        <v>1114500</v>
      </c>
      <c r="AF14" s="90">
        <v>0</v>
      </c>
      <c r="AG14" s="90">
        <v>1114500</v>
      </c>
      <c r="AH14" s="90">
        <v>0</v>
      </c>
      <c r="AI14" s="90">
        <v>0</v>
      </c>
      <c r="AJ14" s="90">
        <v>1114500</v>
      </c>
      <c r="AK14" s="90">
        <v>0</v>
      </c>
      <c r="AL14" s="90">
        <v>1114500</v>
      </c>
      <c r="AM14" s="90">
        <v>0</v>
      </c>
      <c r="AN14" s="90">
        <v>0</v>
      </c>
      <c r="AO14" s="90">
        <v>1114500</v>
      </c>
      <c r="AP14" s="90">
        <v>0</v>
      </c>
      <c r="AQ14" s="90">
        <v>1114500</v>
      </c>
      <c r="AR14" s="90">
        <v>0</v>
      </c>
      <c r="AS14" s="90">
        <v>0</v>
      </c>
      <c r="AT14" s="90">
        <v>1114500</v>
      </c>
      <c r="AU14" s="90">
        <v>0</v>
      </c>
      <c r="AV14" s="90">
        <v>1114500</v>
      </c>
      <c r="AW14" s="90">
        <v>0</v>
      </c>
      <c r="AX14" s="90">
        <v>0</v>
      </c>
      <c r="AY14" s="90">
        <v>1114500</v>
      </c>
      <c r="AZ14" s="89" t="e">
        <f>#REF!+#REF!+#REF!+G14+L14+Q14+V14+AA14+AF14+AK14+AP14+AU14</f>
        <v>#REF!</v>
      </c>
    </row>
    <row r="15" spans="1:53" ht="51.6" customHeight="1" x14ac:dyDescent="0.25">
      <c r="A15" s="237" t="s">
        <v>29</v>
      </c>
      <c r="B15" s="240" t="s">
        <v>362</v>
      </c>
      <c r="C15" s="235">
        <v>3056759.68</v>
      </c>
      <c r="D15" s="236">
        <f>SUM(D16:D32)</f>
        <v>2369000</v>
      </c>
      <c r="E15" s="236">
        <f t="shared" ref="E15:F15" si="2">SUM(E16:E32)</f>
        <v>459562.2</v>
      </c>
      <c r="F15" s="236">
        <f t="shared" si="2"/>
        <v>290945.8</v>
      </c>
      <c r="G15" s="91" t="e">
        <f>#REF!</f>
        <v>#REF!</v>
      </c>
      <c r="H15" s="91" t="e">
        <f>#REF!</f>
        <v>#REF!</v>
      </c>
      <c r="I15" s="91" t="e">
        <f>#REF!</f>
        <v>#REF!</v>
      </c>
      <c r="J15" s="91" t="e">
        <f>#REF!</f>
        <v>#REF!</v>
      </c>
      <c r="K15" s="91" t="e">
        <f>#REF!</f>
        <v>#REF!</v>
      </c>
      <c r="L15" s="91" t="e">
        <f>#REF!</f>
        <v>#REF!</v>
      </c>
      <c r="M15" s="91" t="e">
        <f>#REF!</f>
        <v>#REF!</v>
      </c>
      <c r="N15" s="91" t="e">
        <f>#REF!</f>
        <v>#REF!</v>
      </c>
      <c r="O15" s="91" t="e">
        <f>#REF!</f>
        <v>#REF!</v>
      </c>
      <c r="P15" s="91" t="e">
        <f>#REF!</f>
        <v>#REF!</v>
      </c>
      <c r="Q15" s="91" t="e">
        <f>#REF!</f>
        <v>#REF!</v>
      </c>
      <c r="R15" s="91" t="e">
        <f>#REF!</f>
        <v>#REF!</v>
      </c>
      <c r="S15" s="91" t="e">
        <f>#REF!</f>
        <v>#REF!</v>
      </c>
      <c r="T15" s="91" t="e">
        <f>#REF!</f>
        <v>#REF!</v>
      </c>
      <c r="U15" s="91" t="e">
        <f>#REF!</f>
        <v>#REF!</v>
      </c>
      <c r="V15" s="91" t="e">
        <f>#REF!</f>
        <v>#REF!</v>
      </c>
      <c r="W15" s="91" t="e">
        <f>#REF!</f>
        <v>#REF!</v>
      </c>
      <c r="X15" s="91" t="e">
        <f>#REF!</f>
        <v>#REF!</v>
      </c>
      <c r="Y15" s="91" t="e">
        <f>#REF!</f>
        <v>#REF!</v>
      </c>
      <c r="Z15" s="91" t="e">
        <f>#REF!</f>
        <v>#REF!</v>
      </c>
      <c r="AA15" s="91" t="e">
        <f>#REF!</f>
        <v>#REF!</v>
      </c>
      <c r="AB15" s="91" t="e">
        <f>#REF!</f>
        <v>#REF!</v>
      </c>
      <c r="AC15" s="91" t="e">
        <f>#REF!</f>
        <v>#REF!</v>
      </c>
      <c r="AD15" s="91" t="e">
        <f>#REF!</f>
        <v>#REF!</v>
      </c>
      <c r="AE15" s="91" t="e">
        <f>#REF!</f>
        <v>#REF!</v>
      </c>
      <c r="AF15" s="91" t="e">
        <f>#REF!</f>
        <v>#REF!</v>
      </c>
      <c r="AG15" s="91" t="e">
        <f>#REF!</f>
        <v>#REF!</v>
      </c>
      <c r="AH15" s="91" t="e">
        <f>#REF!</f>
        <v>#REF!</v>
      </c>
      <c r="AI15" s="91" t="e">
        <f>#REF!</f>
        <v>#REF!</v>
      </c>
      <c r="AJ15" s="91" t="e">
        <f>#REF!</f>
        <v>#REF!</v>
      </c>
      <c r="AK15" s="91" t="e">
        <f>#REF!</f>
        <v>#REF!</v>
      </c>
      <c r="AL15" s="91" t="e">
        <f>#REF!</f>
        <v>#REF!</v>
      </c>
      <c r="AM15" s="91" t="e">
        <f>#REF!</f>
        <v>#REF!</v>
      </c>
      <c r="AN15" s="91" t="e">
        <f>#REF!</f>
        <v>#REF!</v>
      </c>
      <c r="AO15" s="91" t="e">
        <f>#REF!</f>
        <v>#REF!</v>
      </c>
      <c r="AP15" s="91" t="e">
        <f>#REF!</f>
        <v>#REF!</v>
      </c>
      <c r="AQ15" s="91" t="e">
        <f>#REF!</f>
        <v>#REF!</v>
      </c>
      <c r="AR15" s="91" t="e">
        <f>#REF!</f>
        <v>#REF!</v>
      </c>
      <c r="AS15" s="91" t="e">
        <f>#REF!</f>
        <v>#REF!</v>
      </c>
      <c r="AT15" s="91" t="e">
        <f>#REF!</f>
        <v>#REF!</v>
      </c>
      <c r="AU15" s="91" t="e">
        <f>#REF!</f>
        <v>#REF!</v>
      </c>
      <c r="AV15" s="91" t="e">
        <f>#REF!</f>
        <v>#REF!</v>
      </c>
      <c r="AW15" s="91" t="e">
        <f>#REF!</f>
        <v>#REF!</v>
      </c>
      <c r="AX15" s="91" t="e">
        <f>#REF!</f>
        <v>#REF!</v>
      </c>
      <c r="AY15" s="91" t="e">
        <f>#REF!</f>
        <v>#REF!</v>
      </c>
      <c r="AZ15" s="89" t="e">
        <f>#REF!+#REF!+#REF!+G15+L15+Q15+V15+AA15+AF15+AK15+AP15+AU15</f>
        <v>#REF!</v>
      </c>
      <c r="BA15" s="265">
        <f>C15-D15</f>
        <v>687759.68000000017</v>
      </c>
    </row>
    <row r="16" spans="1:53" ht="94.95" customHeight="1" x14ac:dyDescent="0.25">
      <c r="A16" s="228"/>
      <c r="B16" s="242" t="s">
        <v>353</v>
      </c>
      <c r="C16" s="244"/>
      <c r="D16" s="245">
        <v>200000</v>
      </c>
      <c r="E16" s="245">
        <v>157651.20000000001</v>
      </c>
      <c r="F16" s="246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89"/>
      <c r="BA16" s="265"/>
    </row>
    <row r="17" spans="1:52" ht="36.6" customHeight="1" x14ac:dyDescent="0.25">
      <c r="A17" s="228"/>
      <c r="B17" s="242" t="s">
        <v>354</v>
      </c>
      <c r="C17" s="244"/>
      <c r="D17" s="245">
        <v>229000</v>
      </c>
      <c r="E17" s="245">
        <v>206051</v>
      </c>
      <c r="F17" s="245">
        <v>206050.8</v>
      </c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89"/>
    </row>
    <row r="18" spans="1:52" ht="37.200000000000003" customHeight="1" x14ac:dyDescent="0.25">
      <c r="A18" s="228"/>
      <c r="B18" s="242" t="s">
        <v>355</v>
      </c>
      <c r="C18" s="244"/>
      <c r="D18" s="245">
        <v>300000</v>
      </c>
      <c r="E18" s="246"/>
      <c r="F18" s="246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89"/>
    </row>
    <row r="19" spans="1:52" ht="26.4" customHeight="1" x14ac:dyDescent="0.25">
      <c r="A19" s="228"/>
      <c r="B19" s="242" t="s">
        <v>364</v>
      </c>
      <c r="C19" s="244"/>
      <c r="D19" s="245">
        <v>200000</v>
      </c>
      <c r="E19" s="246"/>
      <c r="F19" s="246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89"/>
    </row>
    <row r="20" spans="1:52" ht="24.6" customHeight="1" x14ac:dyDescent="0.25">
      <c r="A20" s="228"/>
      <c r="B20" s="242" t="s">
        <v>356</v>
      </c>
      <c r="C20" s="244"/>
      <c r="D20" s="245">
        <v>200000</v>
      </c>
      <c r="E20" s="246"/>
      <c r="F20" s="246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89"/>
    </row>
    <row r="21" spans="1:52" ht="24.6" customHeight="1" x14ac:dyDescent="0.25">
      <c r="A21" s="228"/>
      <c r="B21" s="242" t="s">
        <v>394</v>
      </c>
      <c r="C21" s="244"/>
      <c r="D21" s="245">
        <v>200000</v>
      </c>
      <c r="E21" s="246"/>
      <c r="F21" s="246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89"/>
    </row>
    <row r="22" spans="1:52" ht="114" customHeight="1" x14ac:dyDescent="0.25">
      <c r="A22" s="228"/>
      <c r="B22" s="242" t="s">
        <v>357</v>
      </c>
      <c r="C22" s="244"/>
      <c r="D22" s="245">
        <v>100000</v>
      </c>
      <c r="E22" s="245">
        <v>16400</v>
      </c>
      <c r="F22" s="245">
        <v>16400</v>
      </c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89"/>
    </row>
    <row r="23" spans="1:52" ht="78" customHeight="1" x14ac:dyDescent="0.25">
      <c r="A23" s="228"/>
      <c r="B23" s="242" t="s">
        <v>388</v>
      </c>
      <c r="C23" s="244"/>
      <c r="D23" s="245">
        <v>110000</v>
      </c>
      <c r="E23" s="246"/>
      <c r="F23" s="246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89"/>
    </row>
    <row r="24" spans="1:52" ht="44.4" customHeight="1" x14ac:dyDescent="0.25">
      <c r="A24" s="228"/>
      <c r="B24" s="242" t="s">
        <v>390</v>
      </c>
      <c r="C24" s="244"/>
      <c r="D24" s="245">
        <v>50000</v>
      </c>
      <c r="E24" s="246"/>
      <c r="F24" s="246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89"/>
    </row>
    <row r="25" spans="1:52" ht="54" customHeight="1" x14ac:dyDescent="0.25">
      <c r="A25" s="228"/>
      <c r="B25" s="242" t="s">
        <v>389</v>
      </c>
      <c r="C25" s="244"/>
      <c r="D25" s="245">
        <v>50000</v>
      </c>
      <c r="E25" s="246"/>
      <c r="F25" s="246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89"/>
    </row>
    <row r="26" spans="1:52" ht="49.95" customHeight="1" x14ac:dyDescent="0.25">
      <c r="A26" s="228"/>
      <c r="B26" s="242" t="s">
        <v>391</v>
      </c>
      <c r="C26" s="244"/>
      <c r="D26" s="245">
        <v>50000</v>
      </c>
      <c r="E26" s="246"/>
      <c r="F26" s="246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89"/>
    </row>
    <row r="27" spans="1:52" ht="57" customHeight="1" x14ac:dyDescent="0.25">
      <c r="A27" s="228"/>
      <c r="B27" s="242" t="s">
        <v>392</v>
      </c>
      <c r="C27" s="244"/>
      <c r="D27" s="245">
        <v>50000</v>
      </c>
      <c r="E27" s="246"/>
      <c r="F27" s="246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89"/>
    </row>
    <row r="28" spans="1:52" ht="78" customHeight="1" x14ac:dyDescent="0.25">
      <c r="A28" s="228"/>
      <c r="B28" s="242" t="s">
        <v>395</v>
      </c>
      <c r="C28" s="244"/>
      <c r="D28" s="245">
        <v>300000</v>
      </c>
      <c r="E28" s="246"/>
      <c r="F28" s="246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89"/>
    </row>
    <row r="29" spans="1:52" ht="83.4" customHeight="1" x14ac:dyDescent="0.25">
      <c r="A29" s="228"/>
      <c r="B29" s="242" t="s">
        <v>396</v>
      </c>
      <c r="C29" s="244"/>
      <c r="D29" s="245">
        <v>50000</v>
      </c>
      <c r="E29" s="246"/>
      <c r="F29" s="246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89"/>
    </row>
    <row r="30" spans="1:52" ht="82.95" customHeight="1" x14ac:dyDescent="0.25">
      <c r="A30" s="228"/>
      <c r="B30" s="242" t="s">
        <v>393</v>
      </c>
      <c r="C30" s="244"/>
      <c r="D30" s="245">
        <v>180000</v>
      </c>
      <c r="E30" s="246"/>
      <c r="F30" s="246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89"/>
    </row>
    <row r="31" spans="1:52" ht="24.6" customHeight="1" x14ac:dyDescent="0.25">
      <c r="A31" s="228"/>
      <c r="B31" s="242" t="s">
        <v>387</v>
      </c>
      <c r="C31" s="244"/>
      <c r="D31" s="245">
        <v>61000</v>
      </c>
      <c r="E31" s="245">
        <f>49840+10965</f>
        <v>60805</v>
      </c>
      <c r="F31" s="245">
        <v>49840</v>
      </c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89"/>
    </row>
    <row r="32" spans="1:52" ht="36.6" customHeight="1" x14ac:dyDescent="0.25">
      <c r="A32" s="228"/>
      <c r="B32" s="242" t="s">
        <v>358</v>
      </c>
      <c r="C32" s="244"/>
      <c r="D32" s="245">
        <v>39000</v>
      </c>
      <c r="E32" s="245">
        <v>18655</v>
      </c>
      <c r="F32" s="245">
        <v>18655</v>
      </c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89"/>
    </row>
    <row r="33" spans="1:52" ht="79.95" customHeight="1" x14ac:dyDescent="0.25">
      <c r="A33" s="237" t="s">
        <v>30</v>
      </c>
      <c r="B33" s="240" t="s">
        <v>363</v>
      </c>
      <c r="C33" s="235">
        <v>26701.39</v>
      </c>
      <c r="D33" s="236">
        <v>26701.39</v>
      </c>
      <c r="E33" s="236"/>
      <c r="F33" s="236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89"/>
    </row>
    <row r="34" spans="1:52" ht="45" customHeight="1" x14ac:dyDescent="0.25">
      <c r="A34" s="228"/>
      <c r="B34" s="242" t="s">
        <v>365</v>
      </c>
      <c r="C34" s="243">
        <v>26701.39</v>
      </c>
      <c r="D34" s="245">
        <v>26701.39</v>
      </c>
      <c r="E34" s="245"/>
      <c r="F34" s="245"/>
      <c r="G34" s="91" t="e">
        <f>#REF!</f>
        <v>#REF!</v>
      </c>
      <c r="H34" s="91" t="e">
        <f>#REF!</f>
        <v>#REF!</v>
      </c>
      <c r="I34" s="91" t="e">
        <f>#REF!</f>
        <v>#REF!</v>
      </c>
      <c r="J34" s="91" t="e">
        <f>#REF!</f>
        <v>#REF!</v>
      </c>
      <c r="K34" s="91" t="e">
        <f>#REF!</f>
        <v>#REF!</v>
      </c>
      <c r="L34" s="91" t="e">
        <f>#REF!</f>
        <v>#REF!</v>
      </c>
      <c r="M34" s="91" t="e">
        <f>#REF!</f>
        <v>#REF!</v>
      </c>
      <c r="N34" s="91" t="e">
        <f>#REF!</f>
        <v>#REF!</v>
      </c>
      <c r="O34" s="91" t="e">
        <f>#REF!</f>
        <v>#REF!</v>
      </c>
      <c r="P34" s="91" t="e">
        <f>#REF!</f>
        <v>#REF!</v>
      </c>
      <c r="Q34" s="91" t="e">
        <f>#REF!</f>
        <v>#REF!</v>
      </c>
      <c r="R34" s="91" t="e">
        <f>#REF!</f>
        <v>#REF!</v>
      </c>
      <c r="S34" s="91" t="e">
        <f>#REF!</f>
        <v>#REF!</v>
      </c>
      <c r="T34" s="91" t="e">
        <f>#REF!</f>
        <v>#REF!</v>
      </c>
      <c r="U34" s="91" t="e">
        <f>#REF!</f>
        <v>#REF!</v>
      </c>
      <c r="V34" s="91" t="e">
        <f>#REF!</f>
        <v>#REF!</v>
      </c>
      <c r="W34" s="91" t="e">
        <f>#REF!</f>
        <v>#REF!</v>
      </c>
      <c r="X34" s="91" t="e">
        <f>#REF!</f>
        <v>#REF!</v>
      </c>
      <c r="Y34" s="91" t="e">
        <f>#REF!</f>
        <v>#REF!</v>
      </c>
      <c r="Z34" s="91" t="e">
        <f>#REF!</f>
        <v>#REF!</v>
      </c>
      <c r="AA34" s="91" t="e">
        <f>#REF!</f>
        <v>#REF!</v>
      </c>
      <c r="AB34" s="91" t="e">
        <f>#REF!</f>
        <v>#REF!</v>
      </c>
      <c r="AC34" s="91" t="e">
        <f>#REF!</f>
        <v>#REF!</v>
      </c>
      <c r="AD34" s="91" t="e">
        <f>#REF!</f>
        <v>#REF!</v>
      </c>
      <c r="AE34" s="91" t="e">
        <f>#REF!</f>
        <v>#REF!</v>
      </c>
      <c r="AF34" s="91" t="e">
        <f>#REF!</f>
        <v>#REF!</v>
      </c>
      <c r="AG34" s="91" t="e">
        <f>#REF!</f>
        <v>#REF!</v>
      </c>
      <c r="AH34" s="91" t="e">
        <f>#REF!</f>
        <v>#REF!</v>
      </c>
      <c r="AI34" s="91" t="e">
        <f>#REF!</f>
        <v>#REF!</v>
      </c>
      <c r="AJ34" s="91" t="e">
        <f>#REF!</f>
        <v>#REF!</v>
      </c>
      <c r="AK34" s="91" t="e">
        <f>#REF!</f>
        <v>#REF!</v>
      </c>
      <c r="AL34" s="91" t="e">
        <f>#REF!</f>
        <v>#REF!</v>
      </c>
      <c r="AM34" s="91" t="e">
        <f>#REF!</f>
        <v>#REF!</v>
      </c>
      <c r="AN34" s="91" t="e">
        <f>#REF!</f>
        <v>#REF!</v>
      </c>
      <c r="AO34" s="91" t="e">
        <f>#REF!</f>
        <v>#REF!</v>
      </c>
      <c r="AP34" s="91" t="e">
        <f>#REF!</f>
        <v>#REF!</v>
      </c>
      <c r="AQ34" s="91" t="e">
        <f>#REF!</f>
        <v>#REF!</v>
      </c>
      <c r="AR34" s="91" t="e">
        <f>#REF!</f>
        <v>#REF!</v>
      </c>
      <c r="AS34" s="91" t="e">
        <f>#REF!</f>
        <v>#REF!</v>
      </c>
      <c r="AT34" s="91" t="e">
        <f>#REF!</f>
        <v>#REF!</v>
      </c>
      <c r="AU34" s="91" t="e">
        <f>#REF!</f>
        <v>#REF!</v>
      </c>
      <c r="AV34" s="91" t="e">
        <f>#REF!</f>
        <v>#REF!</v>
      </c>
      <c r="AW34" s="91" t="e">
        <f>#REF!</f>
        <v>#REF!</v>
      </c>
      <c r="AX34" s="91" t="e">
        <f>#REF!</f>
        <v>#REF!</v>
      </c>
      <c r="AY34" s="91" t="e">
        <f>#REF!</f>
        <v>#REF!</v>
      </c>
      <c r="AZ34" s="89" t="e">
        <f>#REF!+#REF!+#REF!+G34+L34+Q34+V34+AA34+AF34+AK34+AP34+AU34</f>
        <v>#REF!</v>
      </c>
    </row>
  </sheetData>
  <mergeCells count="1">
    <mergeCell ref="A1:F1"/>
  </mergeCells>
  <phoneticPr fontId="51" type="noConversion"/>
  <printOptions horizontalCentered="1"/>
  <pageMargins left="0.41" right="0" top="0.39370078740157483" bottom="0.59055118110236227" header="0.51181102362204722" footer="0.31496062992125984"/>
  <pageSetup paperSize="9" scale="70" fitToHeight="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7</vt:i4>
      </vt:variant>
    </vt:vector>
  </HeadingPairs>
  <TitlesOfParts>
    <vt:vector size="14" baseType="lpstr">
      <vt:lpstr>Доходи</vt:lpstr>
      <vt:lpstr>Видатки</vt:lpstr>
      <vt:lpstr>Кредитування</vt:lpstr>
      <vt:lpstr>джерела</vt:lpstr>
      <vt:lpstr>всього по програмам</vt:lpstr>
      <vt:lpstr>порівняння</vt:lpstr>
      <vt:lpstr>Субвенції</vt:lpstr>
      <vt:lpstr>Видатки!Заголовки_для_друку</vt:lpstr>
      <vt:lpstr>'всього по програмам'!Заголовки_для_друку</vt:lpstr>
      <vt:lpstr>Доходи!Заголовки_для_друку</vt:lpstr>
      <vt:lpstr>порівняння!Заголовки_для_друку</vt:lpstr>
      <vt:lpstr>Субвенції!Заголовки_для_друку</vt:lpstr>
      <vt:lpstr>'всього по програмам'!Область_друку</vt:lpstr>
      <vt:lpstr>Субвенції!Область_друку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2022-08-03T08:17:22Z</cp:lastPrinted>
  <dcterms:created xsi:type="dcterms:W3CDTF">2021-02-01T07:32:26Z</dcterms:created>
  <dcterms:modified xsi:type="dcterms:W3CDTF">2022-08-12T11:45:00Z</dcterms:modified>
</cp:coreProperties>
</file>